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isha\Desktop\"/>
    </mc:Choice>
  </mc:AlternateContent>
  <xr:revisionPtr revIDLastSave="0" documentId="13_ncr:1_{BC81B3D1-D6DE-41F8-BE5E-E7F6D6516A73}" xr6:coauthVersionLast="43" xr6:coauthVersionMax="43" xr10:uidLastSave="{00000000-0000-0000-0000-000000000000}"/>
  <bookViews>
    <workbookView xWindow="-120" yWindow="-120" windowWidth="20730" windowHeight="11160" xr2:uid="{1A036583-D5B4-410F-A97A-241F75FDD5AE}"/>
  </bookViews>
  <sheets>
    <sheet name="Savings Tracker" sheetId="1" r:id="rId1"/>
    <sheet name="Loans Tracker" sheetId="2" r:id="rId2"/>
    <sheet name="Credit Score" sheetId="3" r:id="rId3"/>
    <sheet name="Jan Spending Track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4" l="1"/>
  <c r="K42" i="4" l="1"/>
  <c r="E42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E43" i="4" l="1"/>
  <c r="V42" i="4"/>
  <c r="V43" i="4" s="1"/>
  <c r="K43" i="4"/>
  <c r="G14" i="2"/>
  <c r="H14" i="2"/>
  <c r="D6" i="2"/>
  <c r="F14" i="2"/>
  <c r="E14" i="2"/>
  <c r="H13" i="2"/>
  <c r="G13" i="2"/>
  <c r="D13" i="2"/>
  <c r="H12" i="2"/>
  <c r="G12" i="2"/>
  <c r="D12" i="2"/>
  <c r="H11" i="2"/>
  <c r="G11" i="2"/>
  <c r="D11" i="2"/>
  <c r="H10" i="2"/>
  <c r="D10" i="2"/>
  <c r="H9" i="2"/>
  <c r="D9" i="2"/>
  <c r="H8" i="2"/>
  <c r="G8" i="2"/>
  <c r="D8" i="2"/>
  <c r="H7" i="2"/>
  <c r="G7" i="2"/>
  <c r="D7" i="2"/>
  <c r="H6" i="2"/>
  <c r="T26" i="1"/>
  <c r="T24" i="1"/>
  <c r="T23" i="1"/>
  <c r="T22" i="1"/>
  <c r="T21" i="1"/>
  <c r="T20" i="1"/>
  <c r="T19" i="1"/>
  <c r="T17" i="1"/>
  <c r="T16" i="1"/>
  <c r="T15" i="1"/>
  <c r="T18" i="1"/>
  <c r="T25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" i="1"/>
  <c r="P41" i="1"/>
  <c r="P6" i="1" s="1"/>
  <c r="R41" i="1"/>
  <c r="R5" i="1" s="1"/>
  <c r="S41" i="1"/>
  <c r="S6" i="1" s="1"/>
  <c r="Q41" i="1"/>
  <c r="Q5" i="1" s="1"/>
  <c r="O41" i="1"/>
  <c r="O5" i="1" s="1"/>
  <c r="N41" i="1"/>
  <c r="N5" i="1" s="1"/>
  <c r="M41" i="1"/>
  <c r="M6" i="1" s="1"/>
  <c r="L41" i="1"/>
  <c r="L6" i="1" s="1"/>
  <c r="K41" i="1"/>
  <c r="K6" i="1" s="1"/>
  <c r="J41" i="1"/>
  <c r="J5" i="1" s="1"/>
  <c r="I41" i="1"/>
  <c r="I6" i="1" s="1"/>
  <c r="H41" i="1"/>
  <c r="H5" i="1" s="1"/>
  <c r="G41" i="1"/>
  <c r="G5" i="1" s="1"/>
  <c r="F41" i="1"/>
  <c r="F6" i="1" s="1"/>
  <c r="E41" i="1"/>
  <c r="E6" i="1" s="1"/>
  <c r="D41" i="1"/>
  <c r="D6" i="1" s="1"/>
  <c r="D14" i="2" l="1"/>
  <c r="O6" i="1"/>
  <c r="T41" i="1"/>
  <c r="T5" i="1" s="1"/>
  <c r="S5" i="1"/>
  <c r="R6" i="1"/>
  <c r="Q6" i="1"/>
  <c r="N6" i="1"/>
  <c r="K5" i="1"/>
  <c r="J6" i="1"/>
  <c r="G6" i="1"/>
  <c r="F5" i="1"/>
  <c r="L5" i="1"/>
  <c r="P5" i="1"/>
  <c r="M5" i="1"/>
  <c r="D5" i="1"/>
  <c r="E5" i="1"/>
  <c r="I5" i="1"/>
  <c r="H6" i="1"/>
  <c r="T6" i="1" l="1"/>
</calcChain>
</file>

<file path=xl/sharedStrings.xml><?xml version="1.0" encoding="utf-8"?>
<sst xmlns="http://schemas.openxmlformats.org/spreadsheetml/2006/main" count="239" uniqueCount="156">
  <si>
    <t>Deposit</t>
  </si>
  <si>
    <t>Savings Goal Tracker</t>
  </si>
  <si>
    <t>% Saved</t>
  </si>
  <si>
    <t>Date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</si>
  <si>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</si>
  <si>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</si>
  <si>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</si>
  <si>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</si>
  <si>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</si>
  <si>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</si>
  <si>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</si>
  <si>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</si>
  <si>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</si>
  <si>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</si>
  <si>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Column102</t>
  </si>
  <si>
    <t>Column1022</t>
  </si>
  <si>
    <t>Column103</t>
  </si>
  <si>
    <t>Column104</t>
  </si>
  <si>
    <t>Column1042</t>
  </si>
  <si>
    <t>Column105</t>
  </si>
  <si>
    <t>Column106</t>
  </si>
  <si>
    <t>Column107</t>
  </si>
  <si>
    <t>Column11</t>
  </si>
  <si>
    <t>Current Savings total</t>
  </si>
  <si>
    <t>Date of Transaction</t>
  </si>
  <si>
    <t>Item #8</t>
  </si>
  <si>
    <t>Item #9</t>
  </si>
  <si>
    <t>Item #10</t>
  </si>
  <si>
    <t>Item #11</t>
  </si>
  <si>
    <t>Item #12</t>
  </si>
  <si>
    <t>Item #13</t>
  </si>
  <si>
    <t>Item #14</t>
  </si>
  <si>
    <t>Item #15</t>
  </si>
  <si>
    <t>Totals</t>
  </si>
  <si>
    <t>Savings goal for each item</t>
  </si>
  <si>
    <t>Remaining needed</t>
  </si>
  <si>
    <t>#</t>
  </si>
  <si>
    <t>Notes</t>
  </si>
  <si>
    <t>Auto transfer into savings</t>
  </si>
  <si>
    <t>Car</t>
  </si>
  <si>
    <t>Item #1 [Car]</t>
  </si>
  <si>
    <t>Item #2 [tires]</t>
  </si>
  <si>
    <t>Item #3 [phone]</t>
  </si>
  <si>
    <t>Item #4 [fridge]</t>
  </si>
  <si>
    <t>Item #5 [washer/dryer]</t>
  </si>
  <si>
    <t>Item #6 [stove/oven]</t>
  </si>
  <si>
    <t>Extra deposit from gift</t>
  </si>
  <si>
    <t>total remaining that needs to be saved</t>
  </si>
  <si>
    <t>% of goal accomplished</t>
  </si>
  <si>
    <t>Item #16</t>
  </si>
  <si>
    <t>Account Name</t>
  </si>
  <si>
    <t>Date Opened</t>
  </si>
  <si>
    <t>Age (Months)</t>
  </si>
  <si>
    <t>Balance</t>
  </si>
  <si>
    <t>Limit</t>
  </si>
  <si>
    <t>Available</t>
  </si>
  <si>
    <t>Utilization</t>
  </si>
  <si>
    <t>Type</t>
  </si>
  <si>
    <t>Status</t>
  </si>
  <si>
    <t>Interest</t>
  </si>
  <si>
    <t>Revolving</t>
  </si>
  <si>
    <t>Closed</t>
  </si>
  <si>
    <t>Walmart</t>
  </si>
  <si>
    <t>Open</t>
  </si>
  <si>
    <t>Installment</t>
  </si>
  <si>
    <t>pay $14 extra each month</t>
  </si>
  <si>
    <t>Pay$13 extra each month</t>
  </si>
  <si>
    <t>Due Date</t>
  </si>
  <si>
    <t>Loans/Credit Line Tracker</t>
  </si>
  <si>
    <t>total savings goal</t>
  </si>
  <si>
    <t>Kays Card</t>
  </si>
  <si>
    <t>Walmart Credit Card</t>
  </si>
  <si>
    <t>Target Credit Card</t>
  </si>
  <si>
    <t>School Loan 1</t>
  </si>
  <si>
    <t>School Loan 2</t>
  </si>
  <si>
    <t>School Loan 3</t>
  </si>
  <si>
    <t>Due on 6th. Pay extra on 19th. $37 extra</t>
  </si>
  <si>
    <t>Experian</t>
  </si>
  <si>
    <t>Transunion</t>
  </si>
  <si>
    <t>Equifax</t>
  </si>
  <si>
    <t>Credit Score Tracker</t>
  </si>
  <si>
    <t>Pay extra on the 2nd</t>
  </si>
  <si>
    <t>Transaction Description</t>
  </si>
  <si>
    <t>Bills</t>
  </si>
  <si>
    <t>Expense</t>
  </si>
  <si>
    <t>Misc.</t>
  </si>
  <si>
    <t>Credit Card</t>
  </si>
  <si>
    <t xml:space="preserve">Rent </t>
  </si>
  <si>
    <t>Cell phone</t>
  </si>
  <si>
    <t>Water Bill</t>
  </si>
  <si>
    <t>Car Payment</t>
  </si>
  <si>
    <t>Car Insurance</t>
  </si>
  <si>
    <t>Medical/ Health</t>
  </si>
  <si>
    <t>Gas</t>
  </si>
  <si>
    <t>School</t>
  </si>
  <si>
    <t>Food</t>
  </si>
  <si>
    <t>Groceries</t>
  </si>
  <si>
    <t>Clothes &amp; Accessories</t>
  </si>
  <si>
    <t>Beauty</t>
  </si>
  <si>
    <t>Car Maintenance</t>
  </si>
  <si>
    <t>Entertainment</t>
  </si>
  <si>
    <t>Work Supplies</t>
  </si>
  <si>
    <t>Cash</t>
  </si>
  <si>
    <t>Loans</t>
  </si>
  <si>
    <t>Savings</t>
  </si>
  <si>
    <t>cash withdrawal</t>
  </si>
  <si>
    <t xml:space="preserve">target </t>
  </si>
  <si>
    <t>casy cupcake</t>
  </si>
  <si>
    <t>Medical/Health</t>
  </si>
  <si>
    <t>Total Bills</t>
  </si>
  <si>
    <t>Total Expenses</t>
  </si>
  <si>
    <t>Total Misc</t>
  </si>
  <si>
    <t>% of Income</t>
  </si>
  <si>
    <t>January Expense Report</t>
  </si>
  <si>
    <t>In N Out</t>
  </si>
  <si>
    <t>Starbucks</t>
  </si>
  <si>
    <t>Paycheck</t>
  </si>
  <si>
    <t>Subway</t>
  </si>
  <si>
    <t>Arco</t>
  </si>
  <si>
    <t>Sallie Mae</t>
  </si>
  <si>
    <t>Waba Grill</t>
  </si>
  <si>
    <t>Amazon</t>
  </si>
  <si>
    <t>Tamale Factory</t>
  </si>
  <si>
    <t>Cable</t>
  </si>
  <si>
    <t>Bar</t>
  </si>
  <si>
    <t>Hideaway Restaurant</t>
  </si>
  <si>
    <t>Mercury</t>
  </si>
  <si>
    <t>Movies</t>
  </si>
  <si>
    <t>Mini Golf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</si>
  <si>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</si>
  <si>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</si>
  <si>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</si>
  <si>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</si>
  <si>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</si>
  <si>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</si>
  <si>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</si>
  <si>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</si>
  <si>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</si>
  <si>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</si>
  <si>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</si>
  <si>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Rent</t>
  </si>
  <si>
    <t>Deposit into savings</t>
  </si>
  <si>
    <t>Sprint</t>
  </si>
  <si>
    <t>Water bill</t>
  </si>
  <si>
    <t xml:space="preserve">Water/Electric </t>
  </si>
  <si>
    <t>Left over after bills and expenses</t>
  </si>
  <si>
    <t>Notes for self</t>
  </si>
  <si>
    <t>See about getting your credit card interest rates reduced</t>
  </si>
  <si>
    <t>Research gas credit card or other credit card to get cash back or incentives for gas spending</t>
  </si>
  <si>
    <t>Notes for Self</t>
  </si>
  <si>
    <t xml:space="preserve">If you borrow from yourself, pay it back with interest :-) </t>
  </si>
  <si>
    <t>Notes to self</t>
  </si>
  <si>
    <t>Heeyy Love! Try to keep your utilization under 30%</t>
  </si>
  <si>
    <t>Item #7 [6 month cushion]</t>
  </si>
  <si>
    <t>Victoria Secret Card</t>
  </si>
  <si>
    <t xml:space="preserve">Girl! Watch your fastfood habits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</si>
</sst>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/d/yy;@"/>
    <numFmt numFmtId="166" formatCode="mm/dd/yy;@"/>
    <numFmt numFmtId="167" formatCode="&quot;$&quot;#,##0.00;[Red]&quot;$&quot;#,##0.00"/>
    <numFmt numFmtId="168" formatCode="0.00;[Red]0.00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6" fontId="0" fillId="0" borderId="0" xfId="0" applyNumberFormat="1"/>
    <xf numFmtId="8" fontId="0" fillId="0" borderId="0" xfId="0" applyNumberFormat="1"/>
    <xf numFmtId="0" fontId="2" fillId="0" borderId="0" xfId="0" applyFont="1"/>
    <xf numFmtId="0" fontId="1" fillId="3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3" fillId="0" borderId="7" xfId="0" applyNumberFormat="1" applyFont="1" applyBorder="1"/>
    <xf numFmtId="164" fontId="4" fillId="0" borderId="1" xfId="0" applyNumberFormat="1" applyFont="1" applyBorder="1"/>
    <xf numFmtId="164" fontId="0" fillId="2" borderId="0" xfId="0" applyNumberFormat="1" applyFill="1"/>
    <xf numFmtId="164" fontId="3" fillId="0" borderId="1" xfId="0" applyNumberFormat="1" applyFont="1" applyFill="1" applyBorder="1"/>
    <xf numFmtId="164" fontId="3" fillId="0" borderId="7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165" fontId="3" fillId="0" borderId="6" xfId="0" applyNumberFormat="1" applyFont="1" applyBorder="1"/>
    <xf numFmtId="165" fontId="3" fillId="0" borderId="8" xfId="0" applyNumberFormat="1" applyFont="1" applyBorder="1"/>
    <xf numFmtId="165" fontId="0" fillId="0" borderId="0" xfId="0" applyNumberFormat="1"/>
    <xf numFmtId="10" fontId="0" fillId="0" borderId="0" xfId="0" applyNumberFormat="1"/>
    <xf numFmtId="0" fontId="0" fillId="0" borderId="1" xfId="0" applyBorder="1"/>
    <xf numFmtId="2" fontId="6" fillId="0" borderId="12" xfId="0" applyNumberFormat="1" applyFont="1" applyBorder="1"/>
    <xf numFmtId="6" fontId="0" fillId="0" borderId="1" xfId="0" applyNumberFormat="1" applyBorder="1"/>
    <xf numFmtId="8" fontId="0" fillId="0" borderId="1" xfId="0" applyNumberFormat="1" applyBorder="1"/>
    <xf numFmtId="6" fontId="2" fillId="0" borderId="1" xfId="0" applyNumberFormat="1" applyFont="1" applyBorder="1"/>
    <xf numFmtId="0" fontId="2" fillId="0" borderId="1" xfId="0" applyFont="1" applyBorder="1"/>
    <xf numFmtId="9" fontId="0" fillId="0" borderId="1" xfId="0" applyNumberFormat="1" applyBorder="1"/>
    <xf numFmtId="9" fontId="2" fillId="0" borderId="1" xfId="0" applyNumberFormat="1" applyFont="1" applyBorder="1"/>
    <xf numFmtId="6" fontId="0" fillId="0" borderId="1" xfId="0" applyNumberFormat="1" applyFill="1" applyBorder="1"/>
    <xf numFmtId="0" fontId="3" fillId="0" borderId="3" xfId="0" applyFont="1" applyBorder="1"/>
    <xf numFmtId="165" fontId="3" fillId="0" borderId="4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Fill="1" applyBorder="1"/>
    <xf numFmtId="165" fontId="3" fillId="0" borderId="1" xfId="0" applyNumberFormat="1" applyFont="1" applyBorder="1"/>
    <xf numFmtId="2" fontId="8" fillId="0" borderId="1" xfId="0" applyNumberFormat="1" applyFont="1" applyBorder="1"/>
    <xf numFmtId="164" fontId="3" fillId="4" borderId="1" xfId="0" applyNumberFormat="1" applyFont="1" applyFill="1" applyBorder="1"/>
    <xf numFmtId="10" fontId="3" fillId="0" borderId="1" xfId="0" applyNumberFormat="1" applyFont="1" applyBorder="1"/>
    <xf numFmtId="0" fontId="3" fillId="0" borderId="1" xfId="0" applyFont="1" applyFill="1" applyBorder="1"/>
    <xf numFmtId="0" fontId="3" fillId="0" borderId="7" xfId="0" applyFont="1" applyBorder="1"/>
    <xf numFmtId="0" fontId="3" fillId="0" borderId="8" xfId="0" applyFont="1" applyFill="1" applyBorder="1"/>
    <xf numFmtId="165" fontId="3" fillId="0" borderId="13" xfId="0" applyNumberFormat="1" applyFont="1" applyBorder="1"/>
    <xf numFmtId="2" fontId="8" fillId="0" borderId="13" xfId="0" applyNumberFormat="1" applyFont="1" applyBorder="1"/>
    <xf numFmtId="164" fontId="3" fillId="0" borderId="13" xfId="0" applyNumberFormat="1" applyFont="1" applyBorder="1"/>
    <xf numFmtId="10" fontId="3" fillId="0" borderId="13" xfId="0" applyNumberFormat="1" applyFont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9" xfId="0" applyFont="1" applyBorder="1"/>
    <xf numFmtId="0" fontId="3" fillId="0" borderId="6" xfId="0" applyFont="1" applyBorder="1"/>
    <xf numFmtId="14" fontId="3" fillId="0" borderId="1" xfId="0" applyNumberFormat="1" applyFont="1" applyBorder="1"/>
    <xf numFmtId="0" fontId="3" fillId="0" borderId="8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168" fontId="9" fillId="0" borderId="46" xfId="0" applyNumberFormat="1" applyFont="1" applyBorder="1"/>
    <xf numFmtId="168" fontId="0" fillId="0" borderId="0" xfId="0" applyNumberFormat="1"/>
    <xf numFmtId="166" fontId="0" fillId="0" borderId="51" xfId="0" applyNumberFormat="1" applyFill="1" applyBorder="1" applyAlignment="1">
      <alignment horizontal="center"/>
    </xf>
    <xf numFmtId="0" fontId="0" fillId="0" borderId="47" xfId="0" applyFill="1" applyBorder="1"/>
    <xf numFmtId="167" fontId="9" fillId="0" borderId="47" xfId="0" applyNumberFormat="1" applyFont="1" applyFill="1" applyBorder="1"/>
    <xf numFmtId="167" fontId="9" fillId="0" borderId="48" xfId="0" applyNumberFormat="1" applyFont="1" applyFill="1" applyBorder="1"/>
    <xf numFmtId="167" fontId="9" fillId="0" borderId="4" xfId="0" applyNumberFormat="1" applyFont="1" applyFill="1" applyBorder="1"/>
    <xf numFmtId="167" fontId="9" fillId="0" borderId="49" xfId="0" applyNumberFormat="1" applyFont="1" applyFill="1" applyBorder="1"/>
    <xf numFmtId="167" fontId="9" fillId="0" borderId="11" xfId="0" applyNumberFormat="1" applyFont="1" applyFill="1" applyBorder="1"/>
    <xf numFmtId="167" fontId="9" fillId="0" borderId="5" xfId="0" applyNumberFormat="1" applyFont="1" applyFill="1" applyBorder="1"/>
    <xf numFmtId="166" fontId="7" fillId="0" borderId="50" xfId="0" applyNumberFormat="1" applyFont="1" applyFill="1" applyBorder="1" applyAlignment="1">
      <alignment horizontal="center"/>
    </xf>
    <xf numFmtId="0" fontId="7" fillId="0" borderId="32" xfId="0" applyFont="1" applyFill="1" applyBorder="1"/>
    <xf numFmtId="167" fontId="10" fillId="0" borderId="32" xfId="0" applyNumberFormat="1" applyFont="1" applyFill="1" applyBorder="1"/>
    <xf numFmtId="167" fontId="10" fillId="0" borderId="21" xfId="0" applyNumberFormat="1" applyFont="1" applyFill="1" applyBorder="1"/>
    <xf numFmtId="167" fontId="10" fillId="0" borderId="33" xfId="0" applyNumberFormat="1" applyFont="1" applyFill="1" applyBorder="1"/>
    <xf numFmtId="167" fontId="10" fillId="0" borderId="23" xfId="0" applyNumberFormat="1" applyFont="1" applyFill="1" applyBorder="1"/>
    <xf numFmtId="167" fontId="10" fillId="0" borderId="22" xfId="0" applyNumberFormat="1" applyFont="1" applyFill="1" applyBorder="1"/>
    <xf numFmtId="167" fontId="10" fillId="0" borderId="53" xfId="0" applyNumberFormat="1" applyFont="1" applyFill="1" applyBorder="1"/>
    <xf numFmtId="166" fontId="7" fillId="0" borderId="52" xfId="0" applyNumberFormat="1" applyFont="1" applyFill="1" applyBorder="1" applyAlignment="1">
      <alignment horizontal="center"/>
    </xf>
    <xf numFmtId="0" fontId="7" fillId="0" borderId="34" xfId="0" applyFont="1" applyFill="1" applyBorder="1"/>
    <xf numFmtId="167" fontId="10" fillId="0" borderId="34" xfId="0" applyNumberFormat="1" applyFont="1" applyFill="1" applyBorder="1"/>
    <xf numFmtId="167" fontId="10" fillId="0" borderId="35" xfId="0" applyNumberFormat="1" applyFont="1" applyFill="1" applyBorder="1"/>
    <xf numFmtId="167" fontId="10" fillId="0" borderId="1" xfId="0" applyNumberFormat="1" applyFont="1" applyFill="1" applyBorder="1"/>
    <xf numFmtId="167" fontId="10" fillId="0" borderId="36" xfId="0" applyNumberFormat="1" applyFont="1" applyFill="1" applyBorder="1"/>
    <xf numFmtId="167" fontId="10" fillId="0" borderId="37" xfId="0" applyNumberFormat="1" applyFont="1" applyFill="1" applyBorder="1"/>
    <xf numFmtId="167" fontId="10" fillId="0" borderId="7" xfId="0" applyNumberFormat="1" applyFont="1" applyFill="1" applyBorder="1"/>
    <xf numFmtId="166" fontId="7" fillId="0" borderId="51" xfId="0" applyNumberFormat="1" applyFont="1" applyFill="1" applyBorder="1" applyAlignment="1">
      <alignment horizontal="center"/>
    </xf>
    <xf numFmtId="0" fontId="7" fillId="0" borderId="47" xfId="0" applyFont="1" applyFill="1" applyBorder="1"/>
    <xf numFmtId="167" fontId="10" fillId="0" borderId="47" xfId="0" applyNumberFormat="1" applyFont="1" applyFill="1" applyBorder="1"/>
    <xf numFmtId="167" fontId="10" fillId="0" borderId="48" xfId="0" applyNumberFormat="1" applyFont="1" applyFill="1" applyBorder="1"/>
    <xf numFmtId="167" fontId="10" fillId="0" borderId="4" xfId="0" applyNumberFormat="1" applyFont="1" applyFill="1" applyBorder="1"/>
    <xf numFmtId="167" fontId="10" fillId="0" borderId="49" xfId="0" applyNumberFormat="1" applyFont="1" applyFill="1" applyBorder="1"/>
    <xf numFmtId="167" fontId="10" fillId="0" borderId="11" xfId="0" applyNumberFormat="1" applyFont="1" applyFill="1" applyBorder="1"/>
    <xf numFmtId="167" fontId="10" fillId="0" borderId="5" xfId="0" applyNumberFormat="1" applyFont="1" applyFill="1" applyBorder="1"/>
    <xf numFmtId="166" fontId="2" fillId="0" borderId="54" xfId="0" applyNumberFormat="1" applyFont="1" applyFill="1" applyBorder="1" applyAlignment="1">
      <alignment horizontal="center"/>
    </xf>
    <xf numFmtId="0" fontId="2" fillId="0" borderId="55" xfId="0" applyFont="1" applyFill="1" applyBorder="1"/>
    <xf numFmtId="167" fontId="10" fillId="0" borderId="55" xfId="0" applyNumberFormat="1" applyFont="1" applyFill="1" applyBorder="1"/>
    <xf numFmtId="167" fontId="10" fillId="0" borderId="30" xfId="0" applyNumberFormat="1" applyFont="1" applyFill="1" applyBorder="1"/>
    <xf numFmtId="167" fontId="10" fillId="0" borderId="13" xfId="0" applyNumberFormat="1" applyFont="1" applyFill="1" applyBorder="1"/>
    <xf numFmtId="167" fontId="10" fillId="0" borderId="31" xfId="0" applyNumberFormat="1" applyFont="1" applyFill="1" applyBorder="1"/>
    <xf numFmtId="167" fontId="10" fillId="0" borderId="10" xfId="0" applyNumberFormat="1" applyFont="1" applyFill="1" applyBorder="1"/>
    <xf numFmtId="167" fontId="10" fillId="0" borderId="9" xfId="0" applyNumberFormat="1" applyFont="1" applyFill="1" applyBorder="1"/>
    <xf numFmtId="0" fontId="5" fillId="0" borderId="0" xfId="0" applyFont="1" applyAlignment="1">
      <alignment horizontal="center"/>
    </xf>
    <xf numFmtId="0" fontId="0" fillId="5" borderId="5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58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56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1">
    <cellStyle name="Normal" xfId="0" builtinId="0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66" formatCode="mm/dd/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67" formatCode="&quot;$&quot;#,##0.00;[Red]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numFmt numFmtId="165" formatCode="m/d/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/d/yy;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A86FB9-44F3-473E-86D4-A9E8B314868A}" name="Table163" displayName="Table163" ref="B14:T40" totalsRowShown="0" headerRowDxfId="78" dataDxfId="76" headerRowBorderDxfId="77" tableBorderDxfId="75" totalsRowBorderDxfId="74">
  <autoFilter ref="B14:T40" xr:uid="{D3AF7DAE-5A2A-4307-B0B2-5351B538EDF5}"/>
  <tableColumns count="19">
    <tableColumn id="1" xr3:uid="{E06FD494-7943-4C25-BFC0-74DADB6F7291}" name="Column1" dataDxfId="73"/>
    <tableColumn id="2" xr3:uid="{F2FCA95F-0B2B-4EE0-86DE-07F2205546E5}" name="Column2" dataDxfId="72"/>
    <tableColumn id="3" xr3:uid="{AAE7B6E0-63B1-4B83-A531-3CF27DCBD6D2}" name="Column3" dataDxfId="71"/>
    <tableColumn id="4" xr3:uid="{153605EE-81D2-474C-83D8-C4BC38F9A2D0}" name="Column4" dataDxfId="70"/>
    <tableColumn id="5" xr3:uid="{F56DCE8C-4259-49E9-882A-35664357F574}" name="Column5" dataDxfId="69"/>
    <tableColumn id="6" xr3:uid="{683FA25C-0C07-46CF-86F4-D3C707D85D7E}" name="Column6" dataDxfId="68"/>
    <tableColumn id="7" xr3:uid="{306EF6DA-7CED-4369-B63C-7B57196394C4}" name="Column7" dataDxfId="67"/>
    <tableColumn id="8" xr3:uid="{30BA57C7-560C-49DA-AAD8-E85CE31F5E02}" name="Column8" dataDxfId="66"/>
    <tableColumn id="9" xr3:uid="{16B55A74-88A7-41BF-ADEE-49B8144E73D8}" name="Column9" dataDxfId="65"/>
    <tableColumn id="10" xr3:uid="{B21FD6C5-65E8-4805-8A60-12F9EABACC37}" name="Column10" dataDxfId="64"/>
    <tableColumn id="12" xr3:uid="{54243C6E-E04E-4AD1-B8F6-7705BC0C6165}" name="Column102" dataDxfId="63"/>
    <tableColumn id="17" xr3:uid="{653EEC4A-9629-49BA-8B8F-EA7727CE8115}" name="Column1022" dataDxfId="62"/>
    <tableColumn id="13" xr3:uid="{7E4D0CFF-0BFA-4B50-9C8F-68F1024ECA53}" name="Column103" dataDxfId="61"/>
    <tableColumn id="14" xr3:uid="{8D0BBCB3-E0EA-4EE7-93FD-43E952889165}" name="Column104" dataDxfId="60"/>
    <tableColumn id="18" xr3:uid="{CCECD112-8FCB-462C-8765-0DC20D111D51}" name="Column1042" dataDxfId="59"/>
    <tableColumn id="15" xr3:uid="{5FD78A1B-6940-418C-8D40-2D53CE2892F9}" name="Column105" dataDxfId="58"/>
    <tableColumn id="16" xr3:uid="{AC85D91F-A091-48E1-BFCA-1A2979248C2F}" name="Column106" dataDxfId="57"/>
    <tableColumn id="19" xr3:uid="{6CF16CE2-7E1B-4C4B-BF89-3CBD33EB89CD}" name="Column107" dataDxfId="56"/>
    <tableColumn id="11" xr3:uid="{DCE974A4-CD47-4BF9-B3F6-2F31E7F45017}" name="Column11" dataDxfId="55">
      <calculatedColumnFormula>SUM(D15:S15)</calculatedColumnFormula>
    </tableColumn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E2EE50-F2BD-4E1F-87E7-9122E60E91B8}" name="Table2" displayName="Table2" ref="B5:M13" totalsRowShown="0" headerRowDxfId="52" dataDxfId="50" headerRowBorderDxfId="51" tableBorderDxfId="49" totalsRowBorderDxfId="48">
  <autoFilter ref="B5:M13" xr:uid="{331BF101-AFCC-4B4C-BFA6-B09EABED9FD2}"/>
  <tableColumns count="12">
    <tableColumn id="1" xr3:uid="{720783DC-18CD-4C63-B1FA-771E102104AC}" name="Account Name" dataDxfId="47"/>
    <tableColumn id="2" xr3:uid="{572EEEAC-82B4-473B-BE86-E52EF64EDCD4}" name="Date Opened" dataDxfId="46"/>
    <tableColumn id="3" xr3:uid="{C4E8B81A-922E-460E-AB2F-DF4FBD7C1C58}" name="Age (Months)" dataDxfId="45">
      <calculatedColumnFormula>IF(C6&lt;&gt;"",(TODAY()-C6)/12,"")</calculatedColumnFormula>
    </tableColumn>
    <tableColumn id="4" xr3:uid="{CD81EF6B-2E31-43E1-8FF1-B91D90D02880}" name="Balance" dataDxfId="44"/>
    <tableColumn id="5" xr3:uid="{E8D25269-D650-466C-A09A-DE5EC3EFBBB5}" name="Limit" dataDxfId="43"/>
    <tableColumn id="6" xr3:uid="{E867CFA6-CAA9-4B50-89E9-9712045E3FBD}" name="Available" dataDxfId="42"/>
    <tableColumn id="7" xr3:uid="{98638D4F-D327-4710-B18B-CAC8CB6CBED0}" name="Utilization" dataDxfId="41">
      <calculatedColumnFormula>IF(F6&lt;&gt;"",E6/F6,"")</calculatedColumnFormula>
    </tableColumn>
    <tableColumn id="8" xr3:uid="{38B48059-6900-4420-BED2-59116B4298D2}" name="Type" dataDxfId="40"/>
    <tableColumn id="9" xr3:uid="{E3927A3A-7A86-4031-8D1E-1CC45691F7D8}" name="Status" dataDxfId="39"/>
    <tableColumn id="10" xr3:uid="{A763A42B-F57A-4D87-8BC7-2D98B707B2B9}" name="Interest" dataDxfId="38"/>
    <tableColumn id="11" xr3:uid="{EBD61006-6B64-407F-9CAF-6BB9026F9B17}" name="Due Date" dataDxfId="37"/>
    <tableColumn id="12" xr3:uid="{B53FD01B-900C-4023-9239-8645052DABB2}" name="Notes" dataDxfId="3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26212A-1929-4041-B79A-E4825EAFE04D}" name="Table3" displayName="Table3" ref="A3:E13" totalsRowShown="0" headerRowDxfId="35" dataDxfId="33" headerRowBorderDxfId="34" tableBorderDxfId="32" totalsRowBorderDxfId="31">
  <autoFilter ref="A3:E13" xr:uid="{68779321-C514-4131-945D-5567B72D077B}"/>
  <tableColumns count="5">
    <tableColumn id="1" xr3:uid="{1DDF72E2-56F1-42AD-9C19-4576F191F1BA}" name="Column1" dataDxfId="30"/>
    <tableColumn id="2" xr3:uid="{AB5E14D2-F00C-4CAA-8EE8-70EF150C4873}" name="Date" dataDxfId="29"/>
    <tableColumn id="3" xr3:uid="{0F5DDDA8-AFA7-42AA-8B9D-EC4999724D17}" name="Experian" dataDxfId="28"/>
    <tableColumn id="4" xr3:uid="{195E79E9-C736-46D5-86BA-7B0DE3DD4C95}" name="Transunion" dataDxfId="27"/>
    <tableColumn id="5" xr3:uid="{EE27C404-72C7-47BE-AA20-BA0ACAE0183B}" name="Equifax" dataDxfId="2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80A77F-2AEC-488F-8820-048FB925DF8A}" name="Table4" displayName="Table4" ref="A4:V37" totalsRowShown="0" headerRowDxfId="25" dataDxfId="23" headerRowBorderDxfId="24" tableBorderDxfId="22">
  <autoFilter ref="A4:V37" xr:uid="{B039A195-2E71-40F9-861E-6250C3F5A47C}"/>
  <tableColumns count="22">
    <tableColumn id="1" xr3:uid="{C3A8B203-2871-4E6A-91D0-33AB2FBF4CFF}" name="Column1" dataDxfId="21"/>
    <tableColumn id="2" xr3:uid="{048B7D60-9FA4-44A2-8CDE-B021883B9B93}" name="Column2" dataDxfId="20"/>
    <tableColumn id="3" xr3:uid="{8DFB0236-73EC-44CD-ACDE-BFD86C62BF79}" name="Column3" dataDxfId="19"/>
    <tableColumn id="4" xr3:uid="{3B8DC110-7B63-4CDA-8C61-A550F837660B}" name="Column4" dataDxfId="18"/>
    <tableColumn id="5" xr3:uid="{20AD2C34-2DCD-45F0-8531-44800B606B12}" name="Column5" dataDxfId="17"/>
    <tableColumn id="6" xr3:uid="{DCE81A2E-CA29-4E9D-86AF-F2283CA77374}" name="Column6" dataDxfId="16"/>
    <tableColumn id="7" xr3:uid="{1105FB92-67DA-4C25-9F96-DE1A583FD72C}" name="Column7" dataDxfId="15"/>
    <tableColumn id="8" xr3:uid="{98BA1451-B248-46BE-A96F-7A62DA6D3974}" name="Column8" dataDxfId="14"/>
    <tableColumn id="9" xr3:uid="{6A337287-C634-4CD2-858D-46DEBFBC3DB9}" name="Column9" dataDxfId="13"/>
    <tableColumn id="10" xr3:uid="{9757EC86-288D-458D-B1C2-5A314BC2E5C3}" name="Column10" dataDxfId="12"/>
    <tableColumn id="11" xr3:uid="{791C4D63-D3C0-47EB-93F8-F71FDD8FF168}" name="Column11" dataDxfId="11"/>
    <tableColumn id="12" xr3:uid="{A052D252-3EBD-4D2C-95AA-697B1C771725}" name="Column12" dataDxfId="10"/>
    <tableColumn id="13" xr3:uid="{191B95D2-B8A8-425A-8AB4-8408B8CB0B10}" name="Column13" dataDxfId="9"/>
    <tableColumn id="14" xr3:uid="{FFA39DAE-35B8-44DD-913A-50C0CFDCB9B2}" name="Column14" dataDxfId="8"/>
    <tableColumn id="15" xr3:uid="{822117C2-D2CF-44EC-9397-290A7E37CB27}" name="Column15" dataDxfId="7"/>
    <tableColumn id="16" xr3:uid="{D9449A2E-57EE-463B-8ED0-4D6B6F09999D}" name="Column16" dataDxfId="6"/>
    <tableColumn id="17" xr3:uid="{0245577F-C2D1-45B2-9E62-089E627834F7}" name="Column17" dataDxfId="5"/>
    <tableColumn id="18" xr3:uid="{D8CA73C7-A128-4FE2-B5C0-F1483D5B39CF}" name="Column18" dataDxfId="4"/>
    <tableColumn id="19" xr3:uid="{D36C3CFA-5C9A-41C8-A981-87CEBB98CD0B}" name="Column19" dataDxfId="3"/>
    <tableColumn id="20" xr3:uid="{6B20CF37-5519-4A87-890C-E0391C191CD9}" name="Column20" dataDxfId="2"/>
    <tableColumn id="21" xr3:uid="{4E6A1B07-44A4-45A9-BDFF-33AF937DAA1B}" name="Column21" dataDxfId="1"/>
    <tableColumn id="22" xr3:uid="{E469DF01-B569-481B-B668-2075B0CAA2FB}" name="Column2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BC83-8BC0-4E12-8D89-37DE9913A674}">
  <dimension ref="A1:U48"/>
  <sheetViews>
    <sheetView tabSelected="1" zoomScale="80" zoomScaleNormal="80" workbookViewId="0">
      <selection activeCell="U13" sqref="U13"/>
    </sheetView>
  </sheetViews>
  <sheetFormatPr defaultRowHeight="15"/>
  <cols>
    <col min="2" max="2" width="18.85546875" bestFit="1" customWidth="1"/>
    <col min="3" max="3" width="27.28515625" bestFit="1" customWidth="1"/>
    <col min="4" max="4" width="12.85546875" bestFit="1" customWidth="1"/>
    <col min="5" max="5" width="13.85546875" bestFit="1" customWidth="1"/>
    <col min="6" max="6" width="15.5703125" bestFit="1" customWidth="1"/>
    <col min="7" max="7" width="15.28515625" bestFit="1" customWidth="1"/>
    <col min="8" max="8" width="22.28515625" bestFit="1" customWidth="1"/>
    <col min="9" max="9" width="20.28515625" bestFit="1" customWidth="1"/>
    <col min="10" max="10" width="23.85546875" bestFit="1" customWidth="1"/>
    <col min="11" max="11" width="12.85546875" bestFit="1" customWidth="1"/>
    <col min="12" max="12" width="10.140625" customWidth="1"/>
    <col min="13" max="13" width="12.5703125" customWidth="1"/>
    <col min="14" max="14" width="11.28515625" customWidth="1"/>
    <col min="15" max="15" width="10.7109375" customWidth="1"/>
    <col min="16" max="16" width="11" customWidth="1"/>
    <col min="17" max="17" width="10.5703125" customWidth="1"/>
    <col min="18" max="18" width="10.28515625" customWidth="1"/>
    <col min="19" max="19" width="13.140625" bestFit="1" customWidth="1"/>
    <col min="20" max="20" width="11.85546875" customWidth="1"/>
    <col min="21" max="21" width="37" bestFit="1" customWidth="1"/>
  </cols>
  <sheetData>
    <row r="1" spans="1:21" ht="18.75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:21">
      <c r="T3" s="5" t="s">
        <v>33</v>
      </c>
    </row>
    <row r="4" spans="1:21">
      <c r="C4" s="21" t="s">
        <v>34</v>
      </c>
      <c r="D4" s="23">
        <v>20000</v>
      </c>
      <c r="E4" s="23">
        <v>350</v>
      </c>
      <c r="F4" s="23">
        <v>200</v>
      </c>
      <c r="G4" s="23">
        <v>2000</v>
      </c>
      <c r="H4" s="23">
        <v>2000</v>
      </c>
      <c r="I4" s="23">
        <v>2000</v>
      </c>
      <c r="J4" s="23">
        <v>12000</v>
      </c>
      <c r="K4" s="23">
        <v>100</v>
      </c>
      <c r="L4" s="23">
        <v>100</v>
      </c>
      <c r="M4" s="23">
        <v>100</v>
      </c>
      <c r="N4" s="23">
        <v>100</v>
      </c>
      <c r="O4" s="23">
        <v>100</v>
      </c>
      <c r="P4" s="23">
        <v>100</v>
      </c>
      <c r="Q4" s="24">
        <v>100</v>
      </c>
      <c r="R4" s="24">
        <v>100</v>
      </c>
      <c r="S4" s="24">
        <v>10000</v>
      </c>
      <c r="T4" s="25">
        <f>SUM(D4:S4)</f>
        <v>49350</v>
      </c>
      <c r="U4" s="26" t="s">
        <v>69</v>
      </c>
    </row>
    <row r="5" spans="1:21">
      <c r="C5" s="21" t="s">
        <v>2</v>
      </c>
      <c r="D5" s="27">
        <f t="shared" ref="D5:T5" si="0">D41/D4</f>
        <v>3.2500000000000001E-2</v>
      </c>
      <c r="E5" s="27">
        <f t="shared" si="0"/>
        <v>1</v>
      </c>
      <c r="F5" s="27">
        <f t="shared" si="0"/>
        <v>1</v>
      </c>
      <c r="G5" s="27">
        <f t="shared" si="0"/>
        <v>0.32500000000000001</v>
      </c>
      <c r="H5" s="27">
        <f t="shared" si="0"/>
        <v>0.32500000000000001</v>
      </c>
      <c r="I5" s="27">
        <f t="shared" si="0"/>
        <v>0.32500000000000001</v>
      </c>
      <c r="J5" s="27">
        <f t="shared" si="0"/>
        <v>0.81466666666666665</v>
      </c>
      <c r="K5" s="27">
        <f t="shared" si="0"/>
        <v>1.17</v>
      </c>
      <c r="L5" s="27">
        <f t="shared" si="0"/>
        <v>1.17</v>
      </c>
      <c r="M5" s="27">
        <f t="shared" si="0"/>
        <v>1.17</v>
      </c>
      <c r="N5" s="27">
        <f t="shared" si="0"/>
        <v>1.17</v>
      </c>
      <c r="O5" s="27">
        <f t="shared" si="0"/>
        <v>1.17</v>
      </c>
      <c r="P5" s="27">
        <f t="shared" si="0"/>
        <v>1.17</v>
      </c>
      <c r="Q5" s="27">
        <f t="shared" si="0"/>
        <v>1.17</v>
      </c>
      <c r="R5" s="27">
        <f t="shared" si="0"/>
        <v>1.17</v>
      </c>
      <c r="S5" s="27">
        <f t="shared" si="0"/>
        <v>0.1014</v>
      </c>
      <c r="T5" s="28">
        <f t="shared" si="0"/>
        <v>0.30143870314083082</v>
      </c>
      <c r="U5" s="26" t="s">
        <v>48</v>
      </c>
    </row>
    <row r="6" spans="1:21">
      <c r="C6" s="21" t="s">
        <v>35</v>
      </c>
      <c r="D6" s="29">
        <f t="shared" ref="D6:S6" si="1">D4-D41</f>
        <v>19350</v>
      </c>
      <c r="E6" s="29">
        <f t="shared" si="1"/>
        <v>0</v>
      </c>
      <c r="F6" s="29">
        <f t="shared" si="1"/>
        <v>0</v>
      </c>
      <c r="G6" s="29">
        <f t="shared" si="1"/>
        <v>1350</v>
      </c>
      <c r="H6" s="29">
        <f t="shared" si="1"/>
        <v>1350</v>
      </c>
      <c r="I6" s="29">
        <f t="shared" si="1"/>
        <v>1350</v>
      </c>
      <c r="J6" s="29">
        <f t="shared" si="1"/>
        <v>2224</v>
      </c>
      <c r="K6" s="29">
        <f t="shared" si="1"/>
        <v>-17</v>
      </c>
      <c r="L6" s="29">
        <f t="shared" si="1"/>
        <v>-17</v>
      </c>
      <c r="M6" s="29">
        <f t="shared" si="1"/>
        <v>-17</v>
      </c>
      <c r="N6" s="29">
        <f t="shared" si="1"/>
        <v>-17</v>
      </c>
      <c r="O6" s="29">
        <f t="shared" si="1"/>
        <v>-17</v>
      </c>
      <c r="P6" s="29">
        <f t="shared" si="1"/>
        <v>-17</v>
      </c>
      <c r="Q6" s="29">
        <f t="shared" si="1"/>
        <v>-17</v>
      </c>
      <c r="R6" s="29">
        <f t="shared" si="1"/>
        <v>-17</v>
      </c>
      <c r="S6" s="23">
        <f t="shared" si="1"/>
        <v>8986</v>
      </c>
      <c r="T6" s="25">
        <f>SUM(D6:S6)</f>
        <v>34474</v>
      </c>
      <c r="U6" s="26" t="s">
        <v>47</v>
      </c>
    </row>
    <row r="7" spans="1:2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1">
      <c r="E8" s="5"/>
      <c r="F8" s="3"/>
      <c r="H8" s="4"/>
    </row>
    <row r="9" spans="1:21">
      <c r="E9" s="5"/>
      <c r="F9" s="3"/>
      <c r="H9" s="4"/>
    </row>
    <row r="10" spans="1:21">
      <c r="E10" s="5"/>
      <c r="F10" s="3"/>
      <c r="H10" s="4"/>
    </row>
    <row r="11" spans="1:21">
      <c r="E11" s="5"/>
      <c r="F11" s="3"/>
      <c r="H11" s="4"/>
    </row>
    <row r="13" spans="1:21">
      <c r="A13" s="16" t="s">
        <v>36</v>
      </c>
      <c r="B13" s="6" t="s">
        <v>24</v>
      </c>
      <c r="C13" s="6" t="s">
        <v>37</v>
      </c>
      <c r="D13" s="6" t="s">
        <v>40</v>
      </c>
      <c r="E13" s="6" t="s">
        <v>41</v>
      </c>
      <c r="F13" s="6" t="s">
        <v>42</v>
      </c>
      <c r="G13" s="6" t="s">
        <v>43</v>
      </c>
      <c r="H13" s="6" t="s">
        <v>44</v>
      </c>
      <c r="I13" s="6" t="s">
        <v>45</v>
      </c>
      <c r="J13" s="6" t="s">
        <v>153</v>
      </c>
      <c r="K13" s="6" t="s">
        <v>25</v>
      </c>
      <c r="L13" s="6" t="s">
        <v>26</v>
      </c>
      <c r="M13" s="6" t="s">
        <v>27</v>
      </c>
      <c r="N13" s="6" t="s">
        <v>28</v>
      </c>
      <c r="O13" s="6" t="s">
        <v>29</v>
      </c>
      <c r="P13" s="6" t="s">
        <v>30</v>
      </c>
      <c r="Q13" s="6" t="s">
        <v>31</v>
      </c>
      <c r="R13" s="6" t="s">
        <v>32</v>
      </c>
      <c r="S13" s="6" t="s">
        <v>49</v>
      </c>
      <c r="T13" s="6" t="s">
        <v>33</v>
      </c>
    </row>
    <row r="14" spans="1:21" hidden="1"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9" t="s">
        <v>14</v>
      </c>
      <c r="M14" s="9" t="s">
        <v>15</v>
      </c>
      <c r="N14" s="9" t="s">
        <v>16</v>
      </c>
      <c r="O14" s="9" t="s">
        <v>17</v>
      </c>
      <c r="P14" s="9" t="s">
        <v>18</v>
      </c>
      <c r="Q14" s="9" t="s">
        <v>19</v>
      </c>
      <c r="R14" s="9" t="s">
        <v>20</v>
      </c>
      <c r="S14" s="9" t="s">
        <v>21</v>
      </c>
      <c r="T14" s="9" t="s">
        <v>22</v>
      </c>
    </row>
    <row r="15" spans="1:21">
      <c r="A15">
        <v>1</v>
      </c>
      <c r="B15" s="17">
        <v>43101</v>
      </c>
      <c r="C15" s="1" t="s">
        <v>38</v>
      </c>
      <c r="D15" s="13">
        <v>25</v>
      </c>
      <c r="E15" s="13">
        <v>25</v>
      </c>
      <c r="F15" s="13">
        <v>25</v>
      </c>
      <c r="G15" s="13">
        <v>25</v>
      </c>
      <c r="H15" s="13">
        <v>25</v>
      </c>
      <c r="I15" s="13">
        <v>25</v>
      </c>
      <c r="J15" s="13">
        <v>100</v>
      </c>
      <c r="K15" s="13">
        <v>39</v>
      </c>
      <c r="L15" s="14">
        <v>39</v>
      </c>
      <c r="M15" s="10">
        <v>39</v>
      </c>
      <c r="N15" s="10">
        <v>39</v>
      </c>
      <c r="O15" s="10">
        <v>39</v>
      </c>
      <c r="P15" s="10">
        <v>39</v>
      </c>
      <c r="Q15" s="10">
        <v>39</v>
      </c>
      <c r="R15" s="10">
        <v>39</v>
      </c>
      <c r="S15" s="10">
        <v>39</v>
      </c>
      <c r="T15" s="10">
        <f t="shared" ref="T15:T40" si="2">SUM(D15:S15)</f>
        <v>601</v>
      </c>
    </row>
    <row r="16" spans="1:21">
      <c r="A16">
        <v>2</v>
      </c>
      <c r="B16" s="17">
        <v>43115</v>
      </c>
      <c r="C16" s="1" t="s">
        <v>38</v>
      </c>
      <c r="D16" s="13">
        <v>25</v>
      </c>
      <c r="E16" s="13">
        <v>25</v>
      </c>
      <c r="F16" s="13">
        <v>25</v>
      </c>
      <c r="G16" s="13">
        <v>25</v>
      </c>
      <c r="H16" s="13">
        <v>25</v>
      </c>
      <c r="I16" s="13">
        <v>25</v>
      </c>
      <c r="J16" s="13">
        <v>100</v>
      </c>
      <c r="K16" s="13">
        <v>39</v>
      </c>
      <c r="L16" s="14">
        <v>39</v>
      </c>
      <c r="M16" s="10">
        <v>39</v>
      </c>
      <c r="N16" s="10">
        <v>39</v>
      </c>
      <c r="O16" s="10">
        <v>39</v>
      </c>
      <c r="P16" s="10">
        <v>39</v>
      </c>
      <c r="Q16" s="10">
        <v>39</v>
      </c>
      <c r="R16" s="10">
        <v>39</v>
      </c>
      <c r="S16" s="10">
        <v>39</v>
      </c>
      <c r="T16" s="10">
        <f>SUM(D16:S16)</f>
        <v>601</v>
      </c>
    </row>
    <row r="17" spans="1:20">
      <c r="A17">
        <v>3</v>
      </c>
      <c r="B17" s="17">
        <v>43132</v>
      </c>
      <c r="C17" s="1" t="s">
        <v>38</v>
      </c>
      <c r="D17" s="13">
        <v>25</v>
      </c>
      <c r="E17" s="13">
        <v>25</v>
      </c>
      <c r="F17" s="13">
        <v>25</v>
      </c>
      <c r="G17" s="13">
        <v>25</v>
      </c>
      <c r="H17" s="13">
        <v>25</v>
      </c>
      <c r="I17" s="13">
        <v>25</v>
      </c>
      <c r="J17" s="13">
        <v>100</v>
      </c>
      <c r="K17" s="13">
        <v>39</v>
      </c>
      <c r="L17" s="14">
        <v>39</v>
      </c>
      <c r="M17" s="10">
        <v>39</v>
      </c>
      <c r="N17" s="10">
        <v>39</v>
      </c>
      <c r="O17" s="10">
        <v>39</v>
      </c>
      <c r="P17" s="10">
        <v>39</v>
      </c>
      <c r="Q17" s="10">
        <v>39</v>
      </c>
      <c r="R17" s="10">
        <v>39</v>
      </c>
      <c r="S17" s="10">
        <v>39</v>
      </c>
      <c r="T17" s="10">
        <f>SUM(D17:S17)</f>
        <v>601</v>
      </c>
    </row>
    <row r="18" spans="1:20">
      <c r="A18">
        <v>4</v>
      </c>
      <c r="B18" s="17">
        <v>43146</v>
      </c>
      <c r="C18" s="1" t="s">
        <v>38</v>
      </c>
      <c r="D18" s="2">
        <v>25</v>
      </c>
      <c r="E18" s="2">
        <v>25</v>
      </c>
      <c r="F18" s="2">
        <v>25</v>
      </c>
      <c r="G18" s="2">
        <v>25</v>
      </c>
      <c r="H18" s="2">
        <v>25</v>
      </c>
      <c r="I18" s="2">
        <v>25</v>
      </c>
      <c r="J18" s="2">
        <v>412</v>
      </c>
      <c r="K18" s="13"/>
      <c r="L18" s="14"/>
      <c r="M18" s="10"/>
      <c r="N18" s="10"/>
      <c r="O18" s="10"/>
      <c r="P18" s="10"/>
      <c r="Q18" s="10"/>
      <c r="R18" s="10"/>
      <c r="S18" s="10">
        <v>39</v>
      </c>
      <c r="T18" s="10">
        <f t="shared" si="2"/>
        <v>601</v>
      </c>
    </row>
    <row r="19" spans="1:20">
      <c r="A19">
        <v>5</v>
      </c>
      <c r="B19" s="17">
        <v>43160</v>
      </c>
      <c r="C19" s="1" t="s">
        <v>38</v>
      </c>
      <c r="D19" s="2">
        <v>25</v>
      </c>
      <c r="E19" s="2">
        <v>25</v>
      </c>
      <c r="F19" s="2">
        <v>25</v>
      </c>
      <c r="G19" s="2">
        <v>25</v>
      </c>
      <c r="H19" s="2">
        <v>25</v>
      </c>
      <c r="I19" s="2">
        <v>25</v>
      </c>
      <c r="J19" s="2">
        <v>412</v>
      </c>
      <c r="K19" s="13"/>
      <c r="L19" s="14"/>
      <c r="M19" s="10"/>
      <c r="N19" s="10"/>
      <c r="O19" s="10"/>
      <c r="P19" s="10"/>
      <c r="Q19" s="10"/>
      <c r="R19" s="10"/>
      <c r="S19" s="10">
        <v>39</v>
      </c>
      <c r="T19" s="10">
        <f t="shared" ref="T19:T24" si="3">SUM(D19:S19)</f>
        <v>601</v>
      </c>
    </row>
    <row r="20" spans="1:20">
      <c r="A20">
        <v>6</v>
      </c>
      <c r="B20" s="17">
        <v>43174</v>
      </c>
      <c r="C20" s="1" t="s">
        <v>38</v>
      </c>
      <c r="D20" s="2">
        <v>25</v>
      </c>
      <c r="E20" s="2">
        <v>25</v>
      </c>
      <c r="F20" s="2">
        <v>25</v>
      </c>
      <c r="G20" s="2">
        <v>25</v>
      </c>
      <c r="H20" s="2">
        <v>25</v>
      </c>
      <c r="I20" s="2">
        <v>25</v>
      </c>
      <c r="J20" s="2">
        <v>412</v>
      </c>
      <c r="K20" s="13"/>
      <c r="L20" s="14"/>
      <c r="M20" s="10"/>
      <c r="N20" s="10"/>
      <c r="O20" s="10"/>
      <c r="P20" s="10"/>
      <c r="Q20" s="10"/>
      <c r="R20" s="10"/>
      <c r="S20" s="10">
        <v>39</v>
      </c>
      <c r="T20" s="10">
        <f t="shared" si="3"/>
        <v>601</v>
      </c>
    </row>
    <row r="21" spans="1:20">
      <c r="A21">
        <v>7</v>
      </c>
      <c r="B21" s="17">
        <v>43191</v>
      </c>
      <c r="C21" s="1" t="s">
        <v>38</v>
      </c>
      <c r="D21" s="2">
        <v>25</v>
      </c>
      <c r="E21" s="2">
        <v>25</v>
      </c>
      <c r="F21" s="2">
        <v>25</v>
      </c>
      <c r="G21" s="2">
        <v>25</v>
      </c>
      <c r="H21" s="2">
        <v>25</v>
      </c>
      <c r="I21" s="2">
        <v>25</v>
      </c>
      <c r="J21" s="2">
        <v>412</v>
      </c>
      <c r="K21" s="13"/>
      <c r="L21" s="14"/>
      <c r="M21" s="10"/>
      <c r="N21" s="10"/>
      <c r="O21" s="10"/>
      <c r="P21" s="10"/>
      <c r="Q21" s="10"/>
      <c r="R21" s="10"/>
      <c r="S21" s="10">
        <v>39</v>
      </c>
      <c r="T21" s="10">
        <f t="shared" si="3"/>
        <v>601</v>
      </c>
    </row>
    <row r="22" spans="1:20">
      <c r="A22">
        <v>8</v>
      </c>
      <c r="B22" s="17">
        <v>43205</v>
      </c>
      <c r="C22" s="1" t="s">
        <v>38</v>
      </c>
      <c r="D22" s="11">
        <v>25</v>
      </c>
      <c r="E22" s="11">
        <v>25</v>
      </c>
      <c r="F22" s="11">
        <v>25</v>
      </c>
      <c r="G22" s="11">
        <v>25</v>
      </c>
      <c r="H22" s="11">
        <v>25</v>
      </c>
      <c r="I22" s="11">
        <v>25</v>
      </c>
      <c r="J22" s="11">
        <v>412</v>
      </c>
      <c r="K22" s="13"/>
      <c r="L22" s="14"/>
      <c r="M22" s="10"/>
      <c r="N22" s="10"/>
      <c r="O22" s="10"/>
      <c r="P22" s="10"/>
      <c r="Q22" s="10"/>
      <c r="R22" s="10"/>
      <c r="S22" s="10">
        <v>39</v>
      </c>
      <c r="T22" s="10">
        <f t="shared" si="3"/>
        <v>601</v>
      </c>
    </row>
    <row r="23" spans="1:20">
      <c r="A23">
        <v>9</v>
      </c>
      <c r="B23" s="17">
        <v>43221</v>
      </c>
      <c r="C23" s="1" t="s">
        <v>38</v>
      </c>
      <c r="D23" s="2">
        <v>25</v>
      </c>
      <c r="E23" s="2">
        <v>25</v>
      </c>
      <c r="F23" s="2"/>
      <c r="G23" s="2">
        <v>25</v>
      </c>
      <c r="H23" s="2">
        <v>25</v>
      </c>
      <c r="I23" s="2">
        <v>25</v>
      </c>
      <c r="J23" s="2">
        <v>412</v>
      </c>
      <c r="K23" s="13"/>
      <c r="L23" s="14"/>
      <c r="M23" s="10"/>
      <c r="N23" s="10"/>
      <c r="O23" s="10"/>
      <c r="P23" s="10"/>
      <c r="Q23" s="10"/>
      <c r="R23" s="10"/>
      <c r="S23" s="10">
        <v>39</v>
      </c>
      <c r="T23" s="10">
        <f t="shared" si="3"/>
        <v>576</v>
      </c>
    </row>
    <row r="24" spans="1:20">
      <c r="A24">
        <v>10</v>
      </c>
      <c r="B24" s="17">
        <v>43235</v>
      </c>
      <c r="C24" s="1" t="s">
        <v>38</v>
      </c>
      <c r="D24" s="2">
        <v>25</v>
      </c>
      <c r="E24" s="2">
        <v>25</v>
      </c>
      <c r="F24" s="2"/>
      <c r="G24" s="2">
        <v>25</v>
      </c>
      <c r="H24" s="2">
        <v>25</v>
      </c>
      <c r="I24" s="2">
        <v>25</v>
      </c>
      <c r="J24" s="2">
        <v>412</v>
      </c>
      <c r="K24" s="13"/>
      <c r="L24" s="14"/>
      <c r="M24" s="10"/>
      <c r="N24" s="10"/>
      <c r="O24" s="10"/>
      <c r="P24" s="10"/>
      <c r="Q24" s="10"/>
      <c r="R24" s="10"/>
      <c r="S24" s="10">
        <v>39</v>
      </c>
      <c r="T24" s="10">
        <f t="shared" si="3"/>
        <v>576</v>
      </c>
    </row>
    <row r="25" spans="1:20">
      <c r="A25">
        <v>11</v>
      </c>
      <c r="B25" s="17">
        <v>43252</v>
      </c>
      <c r="C25" s="1" t="s">
        <v>38</v>
      </c>
      <c r="D25" s="11">
        <v>25</v>
      </c>
      <c r="E25" s="11">
        <v>25</v>
      </c>
      <c r="F25" s="11"/>
      <c r="G25" s="11">
        <v>25</v>
      </c>
      <c r="H25" s="11">
        <v>25</v>
      </c>
      <c r="I25" s="11">
        <v>25</v>
      </c>
      <c r="J25" s="11">
        <v>412</v>
      </c>
      <c r="K25" s="13"/>
      <c r="L25" s="14"/>
      <c r="M25" s="10"/>
      <c r="N25" s="10"/>
      <c r="O25" s="10"/>
      <c r="P25" s="10"/>
      <c r="Q25" s="10"/>
      <c r="R25" s="10"/>
      <c r="S25" s="10">
        <v>39</v>
      </c>
      <c r="T25" s="10">
        <f t="shared" si="2"/>
        <v>576</v>
      </c>
    </row>
    <row r="26" spans="1:20">
      <c r="A26">
        <v>12</v>
      </c>
      <c r="B26" s="17">
        <v>43266</v>
      </c>
      <c r="C26" s="1" t="s">
        <v>38</v>
      </c>
      <c r="D26" s="2">
        <v>25</v>
      </c>
      <c r="E26" s="2">
        <v>25</v>
      </c>
      <c r="F26" s="2"/>
      <c r="G26" s="2">
        <v>25</v>
      </c>
      <c r="H26" s="2">
        <v>25</v>
      </c>
      <c r="I26" s="2">
        <v>25</v>
      </c>
      <c r="J26" s="2">
        <v>412</v>
      </c>
      <c r="K26" s="13"/>
      <c r="L26" s="14"/>
      <c r="M26" s="10"/>
      <c r="N26" s="10"/>
      <c r="O26" s="10"/>
      <c r="P26" s="10"/>
      <c r="Q26" s="10"/>
      <c r="R26" s="10"/>
      <c r="S26" s="10">
        <v>39</v>
      </c>
      <c r="T26" s="10">
        <f>SUM(D26:S26)</f>
        <v>576</v>
      </c>
    </row>
    <row r="27" spans="1:20">
      <c r="A27">
        <v>13</v>
      </c>
      <c r="B27" s="17">
        <v>43282</v>
      </c>
      <c r="C27" s="1" t="s">
        <v>38</v>
      </c>
      <c r="D27" s="11">
        <v>25</v>
      </c>
      <c r="E27" s="11">
        <v>25</v>
      </c>
      <c r="F27" s="11"/>
      <c r="G27" s="11">
        <v>25</v>
      </c>
      <c r="H27" s="11">
        <v>25</v>
      </c>
      <c r="I27" s="11">
        <v>25</v>
      </c>
      <c r="J27" s="11">
        <v>412</v>
      </c>
      <c r="K27" s="13"/>
      <c r="L27" s="14"/>
      <c r="M27" s="10"/>
      <c r="N27" s="10"/>
      <c r="O27" s="10"/>
      <c r="P27" s="10"/>
      <c r="Q27" s="10"/>
      <c r="R27" s="10"/>
      <c r="S27" s="10">
        <v>39</v>
      </c>
      <c r="T27" s="10">
        <f t="shared" si="2"/>
        <v>576</v>
      </c>
    </row>
    <row r="28" spans="1:20">
      <c r="A28">
        <v>14</v>
      </c>
      <c r="B28" s="17">
        <v>43296</v>
      </c>
      <c r="C28" s="1" t="s">
        <v>38</v>
      </c>
      <c r="D28" s="2">
        <v>25</v>
      </c>
      <c r="E28" s="2">
        <v>25</v>
      </c>
      <c r="F28" s="2"/>
      <c r="G28" s="2">
        <v>25</v>
      </c>
      <c r="H28" s="2">
        <v>25</v>
      </c>
      <c r="I28" s="2">
        <v>25</v>
      </c>
      <c r="J28" s="2">
        <v>412</v>
      </c>
      <c r="K28" s="13"/>
      <c r="L28" s="14"/>
      <c r="M28" s="10"/>
      <c r="N28" s="10"/>
      <c r="O28" s="10"/>
      <c r="P28" s="10"/>
      <c r="Q28" s="10"/>
      <c r="R28" s="10"/>
      <c r="S28" s="10">
        <v>39</v>
      </c>
      <c r="T28" s="10">
        <f t="shared" si="2"/>
        <v>576</v>
      </c>
    </row>
    <row r="29" spans="1:20">
      <c r="A29">
        <v>15</v>
      </c>
      <c r="B29" s="17">
        <v>43313</v>
      </c>
      <c r="C29" s="1" t="s">
        <v>38</v>
      </c>
      <c r="D29" s="11">
        <v>25</v>
      </c>
      <c r="E29" s="11"/>
      <c r="F29" s="11"/>
      <c r="G29" s="11">
        <v>25</v>
      </c>
      <c r="H29" s="11">
        <v>25</v>
      </c>
      <c r="I29" s="11">
        <v>25</v>
      </c>
      <c r="J29" s="11">
        <v>412</v>
      </c>
      <c r="K29" s="13"/>
      <c r="L29" s="14"/>
      <c r="M29" s="10"/>
      <c r="N29" s="10"/>
      <c r="O29" s="10"/>
      <c r="P29" s="10"/>
      <c r="Q29" s="10"/>
      <c r="R29" s="10"/>
      <c r="S29" s="10">
        <v>39</v>
      </c>
      <c r="T29" s="10">
        <f t="shared" si="2"/>
        <v>551</v>
      </c>
    </row>
    <row r="30" spans="1:20">
      <c r="A30">
        <v>16</v>
      </c>
      <c r="B30" s="17">
        <v>43327</v>
      </c>
      <c r="C30" s="1" t="s">
        <v>38</v>
      </c>
      <c r="D30" s="2">
        <v>25</v>
      </c>
      <c r="E30" s="2"/>
      <c r="F30" s="2"/>
      <c r="G30" s="2">
        <v>25</v>
      </c>
      <c r="H30" s="2">
        <v>25</v>
      </c>
      <c r="I30" s="2">
        <v>25</v>
      </c>
      <c r="J30" s="2">
        <v>412</v>
      </c>
      <c r="K30" s="13"/>
      <c r="L30" s="14"/>
      <c r="M30" s="10"/>
      <c r="N30" s="10"/>
      <c r="O30" s="10"/>
      <c r="P30" s="10"/>
      <c r="Q30" s="10"/>
      <c r="R30" s="10"/>
      <c r="S30" s="10">
        <v>39</v>
      </c>
      <c r="T30" s="10">
        <f t="shared" si="2"/>
        <v>551</v>
      </c>
    </row>
    <row r="31" spans="1:20">
      <c r="A31">
        <v>17</v>
      </c>
      <c r="B31" s="17">
        <v>43344</v>
      </c>
      <c r="C31" s="1" t="s">
        <v>38</v>
      </c>
      <c r="D31" s="11">
        <v>25</v>
      </c>
      <c r="E31" s="11"/>
      <c r="F31" s="11"/>
      <c r="G31" s="11">
        <v>25</v>
      </c>
      <c r="H31" s="11">
        <v>25</v>
      </c>
      <c r="I31" s="11">
        <v>25</v>
      </c>
      <c r="J31" s="11">
        <v>412</v>
      </c>
      <c r="K31" s="13"/>
      <c r="L31" s="14"/>
      <c r="M31" s="10"/>
      <c r="N31" s="10"/>
      <c r="O31" s="10"/>
      <c r="P31" s="10"/>
      <c r="Q31" s="10"/>
      <c r="R31" s="10"/>
      <c r="S31" s="10">
        <v>39</v>
      </c>
      <c r="T31" s="10">
        <f t="shared" si="2"/>
        <v>551</v>
      </c>
    </row>
    <row r="32" spans="1:20">
      <c r="A32">
        <v>18</v>
      </c>
      <c r="B32" s="17">
        <v>43358</v>
      </c>
      <c r="C32" s="1" t="s">
        <v>38</v>
      </c>
      <c r="D32" s="11">
        <v>25</v>
      </c>
      <c r="E32" s="11"/>
      <c r="F32" s="11"/>
      <c r="G32" s="11">
        <v>25</v>
      </c>
      <c r="H32" s="11">
        <v>25</v>
      </c>
      <c r="I32" s="11">
        <v>25</v>
      </c>
      <c r="J32" s="11">
        <v>412</v>
      </c>
      <c r="K32" s="13"/>
      <c r="L32" s="14"/>
      <c r="M32" s="10"/>
      <c r="N32" s="10"/>
      <c r="O32" s="10"/>
      <c r="P32" s="10"/>
      <c r="Q32" s="10"/>
      <c r="R32" s="10"/>
      <c r="S32" s="10">
        <v>39</v>
      </c>
      <c r="T32" s="10">
        <f t="shared" si="2"/>
        <v>551</v>
      </c>
    </row>
    <row r="33" spans="1:20">
      <c r="A33">
        <v>19</v>
      </c>
      <c r="B33" s="17">
        <v>43374</v>
      </c>
      <c r="C33" s="1" t="s">
        <v>38</v>
      </c>
      <c r="D33" s="11">
        <v>25</v>
      </c>
      <c r="E33" s="11"/>
      <c r="F33" s="11"/>
      <c r="G33" s="11">
        <v>25</v>
      </c>
      <c r="H33" s="11">
        <v>25</v>
      </c>
      <c r="I33" s="11">
        <v>25</v>
      </c>
      <c r="J33" s="11">
        <v>412</v>
      </c>
      <c r="K33" s="13"/>
      <c r="L33" s="14"/>
      <c r="M33" s="10"/>
      <c r="N33" s="10"/>
      <c r="O33" s="10"/>
      <c r="P33" s="10"/>
      <c r="Q33" s="10"/>
      <c r="R33" s="10"/>
      <c r="S33" s="10">
        <v>39</v>
      </c>
      <c r="T33" s="10">
        <f t="shared" si="2"/>
        <v>551</v>
      </c>
    </row>
    <row r="34" spans="1:20">
      <c r="A34">
        <v>20</v>
      </c>
      <c r="B34" s="17">
        <v>43388</v>
      </c>
      <c r="C34" s="1" t="s">
        <v>38</v>
      </c>
      <c r="D34" s="11">
        <v>25</v>
      </c>
      <c r="E34" s="11"/>
      <c r="F34" s="11"/>
      <c r="G34" s="11">
        <v>25</v>
      </c>
      <c r="H34" s="11">
        <v>25</v>
      </c>
      <c r="I34" s="11">
        <v>25</v>
      </c>
      <c r="J34" s="11">
        <v>412</v>
      </c>
      <c r="K34" s="13"/>
      <c r="L34" s="14"/>
      <c r="M34" s="10"/>
      <c r="N34" s="10"/>
      <c r="O34" s="10"/>
      <c r="P34" s="10"/>
      <c r="Q34" s="10"/>
      <c r="R34" s="10"/>
      <c r="S34" s="10">
        <v>39</v>
      </c>
      <c r="T34" s="10">
        <f t="shared" si="2"/>
        <v>551</v>
      </c>
    </row>
    <row r="35" spans="1:20">
      <c r="A35">
        <v>21</v>
      </c>
      <c r="B35" s="17">
        <v>43405</v>
      </c>
      <c r="C35" s="1" t="s">
        <v>38</v>
      </c>
      <c r="D35" s="11">
        <v>25</v>
      </c>
      <c r="E35" s="11"/>
      <c r="F35" s="11"/>
      <c r="G35" s="11">
        <v>25</v>
      </c>
      <c r="H35" s="11">
        <v>25</v>
      </c>
      <c r="I35" s="11">
        <v>25</v>
      </c>
      <c r="J35" s="11">
        <v>412</v>
      </c>
      <c r="K35" s="13"/>
      <c r="L35" s="14"/>
      <c r="M35" s="10"/>
      <c r="N35" s="10"/>
      <c r="O35" s="10"/>
      <c r="P35" s="10"/>
      <c r="Q35" s="10"/>
      <c r="R35" s="10"/>
      <c r="S35" s="10">
        <v>39</v>
      </c>
      <c r="T35" s="10">
        <f t="shared" si="2"/>
        <v>551</v>
      </c>
    </row>
    <row r="36" spans="1:20">
      <c r="A36">
        <v>22</v>
      </c>
      <c r="B36" s="17">
        <v>43419</v>
      </c>
      <c r="C36" s="1" t="s">
        <v>38</v>
      </c>
      <c r="D36" s="11">
        <v>25</v>
      </c>
      <c r="E36" s="11"/>
      <c r="F36" s="11"/>
      <c r="G36" s="11">
        <v>25</v>
      </c>
      <c r="H36" s="11">
        <v>25</v>
      </c>
      <c r="I36" s="11">
        <v>25</v>
      </c>
      <c r="J36" s="11">
        <v>412</v>
      </c>
      <c r="K36" s="13"/>
      <c r="L36" s="14"/>
      <c r="M36" s="10"/>
      <c r="N36" s="10"/>
      <c r="O36" s="10"/>
      <c r="P36" s="10"/>
      <c r="Q36" s="10"/>
      <c r="R36" s="10"/>
      <c r="S36" s="10">
        <v>39</v>
      </c>
      <c r="T36" s="10">
        <f t="shared" si="2"/>
        <v>551</v>
      </c>
    </row>
    <row r="37" spans="1:20">
      <c r="A37">
        <v>23</v>
      </c>
      <c r="B37" s="17">
        <v>43435</v>
      </c>
      <c r="C37" s="1" t="s">
        <v>38</v>
      </c>
      <c r="D37" s="11">
        <v>25</v>
      </c>
      <c r="E37" s="11"/>
      <c r="F37" s="11"/>
      <c r="G37" s="11">
        <v>25</v>
      </c>
      <c r="H37" s="11">
        <v>25</v>
      </c>
      <c r="I37" s="11">
        <v>25</v>
      </c>
      <c r="J37" s="11">
        <v>412</v>
      </c>
      <c r="K37" s="13"/>
      <c r="L37" s="14"/>
      <c r="M37" s="10"/>
      <c r="N37" s="10"/>
      <c r="O37" s="10"/>
      <c r="P37" s="10"/>
      <c r="Q37" s="10"/>
      <c r="R37" s="10"/>
      <c r="S37" s="10">
        <v>39</v>
      </c>
      <c r="T37" s="10">
        <f t="shared" si="2"/>
        <v>551</v>
      </c>
    </row>
    <row r="38" spans="1:20">
      <c r="A38">
        <v>24</v>
      </c>
      <c r="B38" s="17">
        <v>43439</v>
      </c>
      <c r="C38" s="1" t="s">
        <v>38</v>
      </c>
      <c r="D38" s="11">
        <v>25</v>
      </c>
      <c r="E38" s="11"/>
      <c r="F38" s="11"/>
      <c r="G38" s="11">
        <v>25</v>
      </c>
      <c r="H38" s="11">
        <v>25</v>
      </c>
      <c r="I38" s="11">
        <v>25</v>
      </c>
      <c r="J38" s="11">
        <v>412</v>
      </c>
      <c r="K38" s="13"/>
      <c r="L38" s="14"/>
      <c r="M38" s="10"/>
      <c r="N38" s="10"/>
      <c r="O38" s="10"/>
      <c r="P38" s="10"/>
      <c r="Q38" s="10"/>
      <c r="R38" s="10"/>
      <c r="S38" s="10">
        <v>39</v>
      </c>
      <c r="T38" s="10">
        <f t="shared" si="2"/>
        <v>551</v>
      </c>
    </row>
    <row r="39" spans="1:20">
      <c r="A39">
        <v>25</v>
      </c>
      <c r="B39" s="17">
        <v>43449</v>
      </c>
      <c r="C39" s="1" t="s">
        <v>46</v>
      </c>
      <c r="D39" s="11">
        <v>25</v>
      </c>
      <c r="E39" s="11"/>
      <c r="F39" s="11"/>
      <c r="G39" s="11">
        <v>25</v>
      </c>
      <c r="H39" s="11">
        <v>25</v>
      </c>
      <c r="I39" s="11">
        <v>25</v>
      </c>
      <c r="J39" s="11">
        <v>412</v>
      </c>
      <c r="K39" s="13"/>
      <c r="L39" s="14"/>
      <c r="M39" s="10"/>
      <c r="N39" s="10"/>
      <c r="O39" s="10"/>
      <c r="P39" s="10"/>
      <c r="Q39" s="10"/>
      <c r="R39" s="10"/>
      <c r="S39" s="10">
        <v>39</v>
      </c>
      <c r="T39" s="10">
        <f t="shared" si="2"/>
        <v>551</v>
      </c>
    </row>
    <row r="40" spans="1:20">
      <c r="A40">
        <v>26</v>
      </c>
      <c r="B40" s="18">
        <v>43464</v>
      </c>
      <c r="C40" s="1" t="s">
        <v>46</v>
      </c>
      <c r="D40" s="11">
        <v>25</v>
      </c>
      <c r="E40" s="11"/>
      <c r="F40" s="11"/>
      <c r="G40" s="11">
        <v>25</v>
      </c>
      <c r="H40" s="11">
        <v>25</v>
      </c>
      <c r="I40" s="11">
        <v>25</v>
      </c>
      <c r="J40" s="11">
        <v>412</v>
      </c>
      <c r="K40" s="13"/>
      <c r="L40" s="14"/>
      <c r="M40" s="10"/>
      <c r="N40" s="10"/>
      <c r="O40" s="10"/>
      <c r="P40" s="10"/>
      <c r="Q40" s="10"/>
      <c r="R40" s="10"/>
      <c r="S40" s="10">
        <v>39</v>
      </c>
      <c r="T40" s="10">
        <f t="shared" si="2"/>
        <v>551</v>
      </c>
    </row>
    <row r="41" spans="1:20">
      <c r="C41" t="s">
        <v>23</v>
      </c>
      <c r="D41" s="12">
        <f>SUBTOTAL(109,Table163[Column3])</f>
        <v>650</v>
      </c>
      <c r="E41" s="12">
        <f>SUBTOTAL(109,Table163[Column4])</f>
        <v>350</v>
      </c>
      <c r="F41" s="12">
        <f>SUM(Table163[Column5])</f>
        <v>200</v>
      </c>
      <c r="G41" s="12">
        <f>SUM(G15:G40)</f>
        <v>650</v>
      </c>
      <c r="H41" s="12">
        <f>SUM(Table163[Column7])</f>
        <v>650</v>
      </c>
      <c r="I41" s="12">
        <f>SUBTOTAL(109,Table163[Column8])</f>
        <v>650</v>
      </c>
      <c r="J41" s="12">
        <f>SUBTOTAL(109,Table163[Column9])</f>
        <v>9776</v>
      </c>
      <c r="K41" s="12">
        <f>SUBTOTAL(109,Table163[Column10])</f>
        <v>117</v>
      </c>
      <c r="L41" s="12">
        <f>SUBTOTAL(109,Table163[Column102])</f>
        <v>117</v>
      </c>
      <c r="M41" s="12">
        <f>SUM(Table163[Column1022])</f>
        <v>117</v>
      </c>
      <c r="N41" s="12">
        <f>SUBTOTAL(109,Table163[Column103])</f>
        <v>117</v>
      </c>
      <c r="O41" s="12">
        <f>SUBTOTAL(109,Table163[Column104])</f>
        <v>117</v>
      </c>
      <c r="P41" s="12">
        <f>SUM(P15:P40)</f>
        <v>117</v>
      </c>
      <c r="Q41" s="12">
        <f>SUBTOTAL(109,Table163[Column105])</f>
        <v>117</v>
      </c>
      <c r="R41" s="12">
        <f>SUBTOTAL(109,Table163[Column106])</f>
        <v>117</v>
      </c>
      <c r="S41" s="12">
        <f>SUBTOTAL(109,Table163[Column107])</f>
        <v>1014</v>
      </c>
      <c r="T41" s="15">
        <f>SUBTOTAL(109,Table163[Column11])</f>
        <v>14876</v>
      </c>
    </row>
    <row r="44" spans="1:20" ht="15.75" thickBot="1">
      <c r="C44" s="118" t="s">
        <v>149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20">
      <c r="C45" s="115" t="s">
        <v>150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</row>
    <row r="46" spans="1:20"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</row>
    <row r="47" spans="1:20"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4"/>
    </row>
    <row r="48" spans="1:20" ht="15.75" thickBot="1">
      <c r="C48" s="10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</row>
  </sheetData>
  <mergeCells count="6">
    <mergeCell ref="B1:T1"/>
    <mergeCell ref="C48:Q48"/>
    <mergeCell ref="C47:Q47"/>
    <mergeCell ref="C46:Q46"/>
    <mergeCell ref="C45:Q45"/>
    <mergeCell ref="C44:Q44"/>
  </mergeCells>
  <conditionalFormatting sqref="D5:T5">
    <cfRule type="cellIs" dxfId="79" priority="1" operator="greaterThan">
      <formula>0.99</formula>
    </cfRule>
  </conditionalFormatting>
  <pageMargins left="0.7" right="0.7" top="0.75" bottom="0.75" header="0.3" footer="0.3"/>
  <pageSetup orientation="portrait" r:id="rId1"/>
  <ignoredErrors>
    <ignoredError sqref="T5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9CCF-2BE0-4C01-90BE-D3D13AE646CB}">
  <dimension ref="A2:M20"/>
  <sheetViews>
    <sheetView zoomScale="80" zoomScaleNormal="80" workbookViewId="0">
      <selection activeCell="C14" sqref="C14"/>
    </sheetView>
  </sheetViews>
  <sheetFormatPr defaultRowHeight="15"/>
  <cols>
    <col min="1" max="1" width="4.7109375" customWidth="1"/>
    <col min="2" max="2" width="19.140625" bestFit="1" customWidth="1"/>
    <col min="3" max="3" width="14.85546875" customWidth="1"/>
    <col min="4" max="4" width="15.140625" customWidth="1"/>
    <col min="5" max="5" width="11" bestFit="1" customWidth="1"/>
    <col min="6" max="6" width="10.85546875" bestFit="1" customWidth="1"/>
    <col min="7" max="7" width="11.42578125" customWidth="1"/>
    <col min="8" max="8" width="12.28515625" customWidth="1"/>
    <col min="9" max="9" width="11.140625" bestFit="1" customWidth="1"/>
    <col min="11" max="11" width="10.140625" customWidth="1"/>
    <col min="12" max="12" width="11.28515625" customWidth="1"/>
    <col min="13" max="13" width="39.85546875" bestFit="1" customWidth="1"/>
  </cols>
  <sheetData>
    <row r="2" spans="1:13" ht="18.75">
      <c r="B2" s="108" t="s">
        <v>68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>
      <c r="C3" s="19"/>
      <c r="E3" s="15"/>
      <c r="F3" s="15"/>
      <c r="G3" s="15"/>
      <c r="H3" s="20"/>
      <c r="K3" s="20"/>
      <c r="L3" s="20"/>
    </row>
    <row r="4" spans="1:13">
      <c r="C4" s="19"/>
      <c r="E4" s="15"/>
      <c r="F4" s="15"/>
      <c r="G4" s="15"/>
      <c r="H4" s="20"/>
      <c r="K4" s="20"/>
      <c r="L4" s="20"/>
    </row>
    <row r="5" spans="1:13">
      <c r="B5" s="30" t="s">
        <v>50</v>
      </c>
      <c r="C5" s="31" t="s">
        <v>51</v>
      </c>
      <c r="D5" s="32" t="s">
        <v>52</v>
      </c>
      <c r="E5" s="33" t="s">
        <v>53</v>
      </c>
      <c r="F5" s="33" t="s">
        <v>54</v>
      </c>
      <c r="G5" s="33" t="s">
        <v>55</v>
      </c>
      <c r="H5" s="34" t="s">
        <v>56</v>
      </c>
      <c r="I5" s="32" t="s">
        <v>57</v>
      </c>
      <c r="J5" s="32" t="s">
        <v>58</v>
      </c>
      <c r="K5" s="34" t="s">
        <v>59</v>
      </c>
      <c r="L5" s="34" t="s">
        <v>67</v>
      </c>
      <c r="M5" s="35" t="s">
        <v>37</v>
      </c>
    </row>
    <row r="6" spans="1:13">
      <c r="A6">
        <v>1</v>
      </c>
      <c r="B6" s="36" t="s">
        <v>70</v>
      </c>
      <c r="C6" s="37">
        <v>40817</v>
      </c>
      <c r="D6" s="38">
        <f ca="1">IF(C6&lt;&gt;"",(TODAY()-C6)/12,"")</f>
        <v>235.25</v>
      </c>
      <c r="E6" s="2">
        <v>0</v>
      </c>
      <c r="F6" s="2">
        <v>1000</v>
      </c>
      <c r="G6" s="39"/>
      <c r="H6" s="40">
        <f>IF(F6&lt;&gt;"",E6/F6,"")</f>
        <v>0</v>
      </c>
      <c r="I6" s="41" t="s">
        <v>60</v>
      </c>
      <c r="J6" s="41" t="s">
        <v>61</v>
      </c>
      <c r="K6" s="40">
        <v>0.24990000000000001</v>
      </c>
      <c r="L6" s="40"/>
      <c r="M6" s="42"/>
    </row>
    <row r="7" spans="1:13">
      <c r="A7">
        <v>2</v>
      </c>
      <c r="B7" s="36" t="s">
        <v>71</v>
      </c>
      <c r="C7" s="37">
        <v>40757</v>
      </c>
      <c r="D7" s="38">
        <f t="shared" ref="D7:D13" ca="1" si="0">IF(C7&lt;&gt;"",(TODAY()-C7)/12,"")</f>
        <v>240.25</v>
      </c>
      <c r="E7" s="2">
        <v>55</v>
      </c>
      <c r="F7" s="2">
        <v>10000</v>
      </c>
      <c r="G7" s="2">
        <f>F7-E7</f>
        <v>9945</v>
      </c>
      <c r="H7" s="40">
        <f t="shared" ref="H7:H13" si="1">IF(F7&lt;&gt;"",E7/F7,"")</f>
        <v>5.4999999999999997E-3</v>
      </c>
      <c r="I7" s="41" t="s">
        <v>60</v>
      </c>
      <c r="J7" s="1" t="s">
        <v>63</v>
      </c>
      <c r="K7" s="40">
        <v>0.22900000000000001</v>
      </c>
      <c r="L7" s="40"/>
      <c r="M7" s="42" t="s">
        <v>81</v>
      </c>
    </row>
    <row r="8" spans="1:13">
      <c r="A8">
        <v>3</v>
      </c>
      <c r="B8" s="36" t="s">
        <v>39</v>
      </c>
      <c r="C8" s="37">
        <v>41167</v>
      </c>
      <c r="D8" s="38">
        <f t="shared" ca="1" si="0"/>
        <v>206.08333333333334</v>
      </c>
      <c r="E8" s="2">
        <v>5500</v>
      </c>
      <c r="F8" s="2">
        <v>16329.14</v>
      </c>
      <c r="G8" s="2">
        <f>F8-E8</f>
        <v>10829.14</v>
      </c>
      <c r="H8" s="40">
        <f t="shared" si="1"/>
        <v>0.33682116755689523</v>
      </c>
      <c r="I8" s="41" t="s">
        <v>64</v>
      </c>
      <c r="J8" s="1" t="s">
        <v>63</v>
      </c>
      <c r="K8" s="40">
        <v>3.4000000000000002E-2</v>
      </c>
      <c r="L8" s="40"/>
      <c r="M8" s="42"/>
    </row>
    <row r="9" spans="1:13">
      <c r="A9">
        <v>4</v>
      </c>
      <c r="B9" s="36" t="s">
        <v>154</v>
      </c>
      <c r="C9" s="37">
        <v>41401</v>
      </c>
      <c r="D9" s="38">
        <f t="shared" ca="1" si="0"/>
        <v>186.58333333333334</v>
      </c>
      <c r="E9" s="2">
        <v>0</v>
      </c>
      <c r="F9" s="2">
        <v>500</v>
      </c>
      <c r="G9" s="39"/>
      <c r="H9" s="40">
        <f t="shared" si="1"/>
        <v>0</v>
      </c>
      <c r="I9" s="41" t="s">
        <v>60</v>
      </c>
      <c r="J9" s="1" t="s">
        <v>61</v>
      </c>
      <c r="K9" s="40">
        <v>0.219</v>
      </c>
      <c r="L9" s="40"/>
      <c r="M9" s="42"/>
    </row>
    <row r="10" spans="1:13">
      <c r="A10">
        <v>5</v>
      </c>
      <c r="B10" s="36" t="s">
        <v>72</v>
      </c>
      <c r="C10" s="37">
        <v>41324</v>
      </c>
      <c r="D10" s="38">
        <f t="shared" ca="1" si="0"/>
        <v>193</v>
      </c>
      <c r="E10" s="2">
        <v>100</v>
      </c>
      <c r="F10" s="2">
        <v>1200</v>
      </c>
      <c r="G10" s="2">
        <v>200</v>
      </c>
      <c r="H10" s="40">
        <f t="shared" si="1"/>
        <v>8.3333333333333329E-2</v>
      </c>
      <c r="I10" s="41" t="s">
        <v>60</v>
      </c>
      <c r="J10" s="1" t="s">
        <v>63</v>
      </c>
      <c r="K10" s="40">
        <v>0.22900000000000001</v>
      </c>
      <c r="L10" s="40"/>
      <c r="M10" s="42"/>
    </row>
    <row r="11" spans="1:13">
      <c r="A11">
        <v>6</v>
      </c>
      <c r="B11" s="36" t="s">
        <v>73</v>
      </c>
      <c r="C11" s="37">
        <v>40788</v>
      </c>
      <c r="D11" s="38">
        <f t="shared" ca="1" si="0"/>
        <v>237.66666666666666</v>
      </c>
      <c r="E11" s="2">
        <v>2000</v>
      </c>
      <c r="F11" s="2">
        <v>7000</v>
      </c>
      <c r="G11" s="2">
        <f>F11-E11</f>
        <v>5000</v>
      </c>
      <c r="H11" s="40">
        <f t="shared" si="1"/>
        <v>0.2857142857142857</v>
      </c>
      <c r="I11" s="41" t="s">
        <v>64</v>
      </c>
      <c r="J11" s="1" t="s">
        <v>63</v>
      </c>
      <c r="K11" s="40">
        <v>3.4000000000000002E-2</v>
      </c>
      <c r="L11" s="40"/>
      <c r="M11" s="42" t="s">
        <v>65</v>
      </c>
    </row>
    <row r="12" spans="1:13">
      <c r="A12">
        <v>7</v>
      </c>
      <c r="B12" s="36" t="s">
        <v>74</v>
      </c>
      <c r="C12" s="37">
        <v>41884</v>
      </c>
      <c r="D12" s="38">
        <f t="shared" ca="1" si="0"/>
        <v>146.33333333333334</v>
      </c>
      <c r="E12" s="2">
        <v>1000</v>
      </c>
      <c r="F12" s="2">
        <v>8000</v>
      </c>
      <c r="G12" s="2">
        <f>F12-E12</f>
        <v>7000</v>
      </c>
      <c r="H12" s="40">
        <f t="shared" si="1"/>
        <v>0.125</v>
      </c>
      <c r="I12" s="41" t="s">
        <v>64</v>
      </c>
      <c r="J12" s="1" t="s">
        <v>63</v>
      </c>
      <c r="K12" s="40">
        <v>3.4000000000000002E-2</v>
      </c>
      <c r="L12" s="40"/>
      <c r="M12" s="42" t="s">
        <v>66</v>
      </c>
    </row>
    <row r="13" spans="1:13">
      <c r="A13">
        <v>8</v>
      </c>
      <c r="B13" s="43" t="s">
        <v>75</v>
      </c>
      <c r="C13" s="44">
        <v>42208</v>
      </c>
      <c r="D13" s="45">
        <f t="shared" ca="1" si="0"/>
        <v>119.33333333333333</v>
      </c>
      <c r="E13" s="46">
        <v>5000</v>
      </c>
      <c r="F13" s="46">
        <v>30000</v>
      </c>
      <c r="G13" s="46">
        <f>F13-E13</f>
        <v>25000</v>
      </c>
      <c r="H13" s="47">
        <f t="shared" si="1"/>
        <v>0.16666666666666666</v>
      </c>
      <c r="I13" s="48" t="s">
        <v>64</v>
      </c>
      <c r="J13" s="49" t="s">
        <v>63</v>
      </c>
      <c r="K13" s="47">
        <v>6.5000000000000002E-2</v>
      </c>
      <c r="L13" s="47"/>
      <c r="M13" s="50" t="s">
        <v>76</v>
      </c>
    </row>
    <row r="14" spans="1:13">
      <c r="C14" s="19"/>
      <c r="D14" s="22">
        <f ca="1">AVERAGE(D6:D13)</f>
        <v>195.5625</v>
      </c>
      <c r="E14" s="15">
        <f>SUM(E6:E13)</f>
        <v>13655</v>
      </c>
      <c r="F14" s="15">
        <f>SUM(F6:F13)</f>
        <v>74029.14</v>
      </c>
      <c r="G14" s="15">
        <f>SUM(G7:G13)</f>
        <v>57974.14</v>
      </c>
      <c r="H14" s="20">
        <f>E14/F14</f>
        <v>0.1844543918786575</v>
      </c>
      <c r="K14" s="20"/>
      <c r="L14" s="20"/>
    </row>
    <row r="16" spans="1:13" ht="15.75" thickBot="1">
      <c r="B16" s="118" t="s">
        <v>151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2:13">
      <c r="B17" s="115" t="s">
        <v>152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2:13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2:13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2:13" ht="15.75" thickBot="1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</row>
  </sheetData>
  <mergeCells count="6">
    <mergeCell ref="B2:M2"/>
    <mergeCell ref="B20:M20"/>
    <mergeCell ref="B19:M19"/>
    <mergeCell ref="B18:M18"/>
    <mergeCell ref="B17:M17"/>
    <mergeCell ref="B16:M16"/>
  </mergeCells>
  <conditionalFormatting sqref="I6:I13">
    <cfRule type="containsText" dxfId="54" priority="1" operator="containsText" text="Installment">
      <formula>NOT(ISERROR(SEARCH("Installment",I6)))</formula>
    </cfRule>
    <cfRule type="containsText" dxfId="53" priority="2" operator="containsText" text="Revolving">
      <formula>NOT(ISERROR(SEARCH("Revolving",I6)))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4481A-959B-40CF-A0E3-6E1FF7CA81EA}">
  <dimension ref="A1:E13"/>
  <sheetViews>
    <sheetView zoomScale="90" zoomScaleNormal="90" workbookViewId="0">
      <selection activeCell="B12" sqref="B12"/>
    </sheetView>
  </sheetViews>
  <sheetFormatPr defaultRowHeight="15"/>
  <cols>
    <col min="1" max="1" width="6" customWidth="1"/>
    <col min="2" max="2" width="11.5703125" customWidth="1"/>
    <col min="3" max="3" width="10.85546875" customWidth="1"/>
    <col min="4" max="4" width="13" customWidth="1"/>
    <col min="5" max="5" width="9.7109375" customWidth="1"/>
  </cols>
  <sheetData>
    <row r="1" spans="1:5" ht="18.75">
      <c r="A1" s="108" t="s">
        <v>80</v>
      </c>
      <c r="B1" s="108"/>
      <c r="C1" s="108"/>
      <c r="D1" s="108"/>
      <c r="E1" s="108"/>
    </row>
    <row r="3" spans="1:5">
      <c r="A3" s="30" t="s">
        <v>4</v>
      </c>
      <c r="B3" s="32" t="s">
        <v>3</v>
      </c>
      <c r="C3" s="32" t="s">
        <v>77</v>
      </c>
      <c r="D3" s="32" t="s">
        <v>78</v>
      </c>
      <c r="E3" s="35" t="s">
        <v>79</v>
      </c>
    </row>
    <row r="4" spans="1:5">
      <c r="A4" s="51">
        <v>1</v>
      </c>
      <c r="B4" s="52">
        <v>40909</v>
      </c>
      <c r="C4" s="1">
        <v>550</v>
      </c>
      <c r="D4" s="1">
        <v>550</v>
      </c>
      <c r="E4" s="42">
        <v>545</v>
      </c>
    </row>
    <row r="5" spans="1:5">
      <c r="A5" s="51">
        <v>2</v>
      </c>
      <c r="B5" s="52">
        <v>41275</v>
      </c>
      <c r="C5" s="1">
        <v>600</v>
      </c>
      <c r="D5" s="1">
        <v>602</v>
      </c>
      <c r="E5" s="42">
        <v>598</v>
      </c>
    </row>
    <row r="6" spans="1:5">
      <c r="A6" s="51">
        <v>3</v>
      </c>
      <c r="B6" s="52">
        <v>41640</v>
      </c>
      <c r="C6" s="1">
        <v>715</v>
      </c>
      <c r="D6" s="1">
        <v>715</v>
      </c>
      <c r="E6" s="42">
        <v>710</v>
      </c>
    </row>
    <row r="7" spans="1:5">
      <c r="A7" s="51">
        <v>4</v>
      </c>
      <c r="B7" s="52">
        <v>42005</v>
      </c>
      <c r="C7" s="1">
        <v>758</v>
      </c>
      <c r="D7" s="1">
        <v>758</v>
      </c>
      <c r="E7" s="42">
        <v>754</v>
      </c>
    </row>
    <row r="8" spans="1:5">
      <c r="A8" s="51">
        <v>5</v>
      </c>
      <c r="B8" s="52">
        <v>42370</v>
      </c>
      <c r="C8" s="1">
        <v>788</v>
      </c>
      <c r="D8" s="1">
        <v>784</v>
      </c>
      <c r="E8" s="42">
        <v>789</v>
      </c>
    </row>
    <row r="9" spans="1:5">
      <c r="A9" s="51">
        <v>6</v>
      </c>
      <c r="B9" s="52">
        <v>42736</v>
      </c>
      <c r="C9" s="1">
        <v>785</v>
      </c>
      <c r="D9" s="1">
        <v>781</v>
      </c>
      <c r="E9" s="42">
        <v>786</v>
      </c>
    </row>
    <row r="10" spans="1:5">
      <c r="A10" s="51">
        <v>7</v>
      </c>
      <c r="B10" s="52">
        <v>43101</v>
      </c>
      <c r="C10" s="1">
        <v>805</v>
      </c>
      <c r="D10" s="1">
        <v>814</v>
      </c>
      <c r="E10" s="42">
        <v>812</v>
      </c>
    </row>
    <row r="11" spans="1:5">
      <c r="A11" s="51">
        <v>8</v>
      </c>
      <c r="B11" s="52">
        <v>43466</v>
      </c>
      <c r="C11" s="1">
        <v>790</v>
      </c>
      <c r="D11" s="1">
        <v>790</v>
      </c>
      <c r="E11" s="42">
        <v>788</v>
      </c>
    </row>
    <row r="12" spans="1:5">
      <c r="A12" s="51">
        <v>9</v>
      </c>
      <c r="B12" s="1"/>
      <c r="C12" s="1"/>
      <c r="D12" s="1"/>
      <c r="E12" s="42"/>
    </row>
    <row r="13" spans="1:5">
      <c r="A13" s="53">
        <v>10</v>
      </c>
      <c r="B13" s="49"/>
      <c r="C13" s="49"/>
      <c r="D13" s="49"/>
      <c r="E13" s="50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651DB-1300-424F-87C7-4FEF80CC1D33}">
  <dimension ref="A1:V55"/>
  <sheetViews>
    <sheetView zoomScale="60" zoomScaleNormal="60" workbookViewId="0">
      <selection sqref="A1:V1"/>
    </sheetView>
  </sheetViews>
  <sheetFormatPr defaultRowHeight="15"/>
  <cols>
    <col min="1" max="1" width="11.85546875" customWidth="1"/>
    <col min="2" max="2" width="29.42578125" customWidth="1"/>
    <col min="3" max="3" width="15.28515625" customWidth="1"/>
    <col min="4" max="8" width="12.42578125" customWidth="1"/>
    <col min="9" max="9" width="13" customWidth="1"/>
    <col min="10" max="10" width="13.140625" customWidth="1"/>
    <col min="11" max="11" width="12.5703125" customWidth="1"/>
    <col min="12" max="13" width="13.140625" customWidth="1"/>
    <col min="14" max="14" width="13.28515625" customWidth="1"/>
    <col min="15" max="15" width="18.5703125" customWidth="1"/>
    <col min="16" max="16" width="13.140625" customWidth="1"/>
    <col min="17" max="17" width="17" customWidth="1"/>
    <col min="18" max="18" width="20.140625" customWidth="1"/>
    <col min="19" max="19" width="13.140625" customWidth="1"/>
    <col min="20" max="20" width="13.5703125" customWidth="1"/>
    <col min="21" max="21" width="13.140625" customWidth="1"/>
    <col min="22" max="22" width="13.5703125" customWidth="1"/>
  </cols>
  <sheetData>
    <row r="1" spans="1:22" ht="19.5" thickBo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5.75" thickBot="1">
      <c r="A2" s="119" t="s">
        <v>3</v>
      </c>
      <c r="B2" s="121" t="s">
        <v>82</v>
      </c>
      <c r="C2" s="121" t="s">
        <v>0</v>
      </c>
      <c r="D2" s="119" t="s">
        <v>83</v>
      </c>
      <c r="E2" s="123"/>
      <c r="F2" s="123"/>
      <c r="G2" s="123"/>
      <c r="H2" s="123"/>
      <c r="I2" s="124"/>
      <c r="J2" s="125" t="s">
        <v>84</v>
      </c>
      <c r="K2" s="126"/>
      <c r="L2" s="126"/>
      <c r="M2" s="126"/>
      <c r="N2" s="126"/>
      <c r="O2" s="126"/>
      <c r="P2" s="126"/>
      <c r="Q2" s="126"/>
      <c r="R2" s="126"/>
      <c r="S2" s="127"/>
      <c r="T2" s="128" t="s">
        <v>85</v>
      </c>
      <c r="U2" s="129"/>
      <c r="V2" s="130"/>
    </row>
    <row r="3" spans="1:22" ht="30.75" thickBot="1">
      <c r="A3" s="120"/>
      <c r="B3" s="122"/>
      <c r="C3" s="120"/>
      <c r="D3" s="54" t="s">
        <v>86</v>
      </c>
      <c r="E3" s="55" t="s">
        <v>87</v>
      </c>
      <c r="F3" s="55" t="s">
        <v>88</v>
      </c>
      <c r="G3" s="55" t="s">
        <v>144</v>
      </c>
      <c r="H3" s="55" t="s">
        <v>90</v>
      </c>
      <c r="I3" s="56" t="s">
        <v>91</v>
      </c>
      <c r="J3" s="54" t="s">
        <v>92</v>
      </c>
      <c r="K3" s="55" t="s">
        <v>93</v>
      </c>
      <c r="L3" s="55" t="s">
        <v>94</v>
      </c>
      <c r="M3" s="55" t="s">
        <v>95</v>
      </c>
      <c r="N3" s="55" t="s">
        <v>96</v>
      </c>
      <c r="O3" s="55" t="s">
        <v>97</v>
      </c>
      <c r="P3" s="55" t="s">
        <v>98</v>
      </c>
      <c r="Q3" s="55" t="s">
        <v>99</v>
      </c>
      <c r="R3" s="55" t="s">
        <v>100</v>
      </c>
      <c r="S3" s="57" t="s">
        <v>101</v>
      </c>
      <c r="T3" s="58" t="s">
        <v>102</v>
      </c>
      <c r="U3" s="59" t="s">
        <v>103</v>
      </c>
      <c r="V3" s="60" t="s">
        <v>104</v>
      </c>
    </row>
    <row r="4" spans="1:22" ht="15.75" hidden="1" thickBot="1">
      <c r="A4" s="68" t="s">
        <v>4</v>
      </c>
      <c r="B4" s="69" t="s">
        <v>5</v>
      </c>
      <c r="C4" s="70" t="s">
        <v>6</v>
      </c>
      <c r="D4" s="71" t="s">
        <v>7</v>
      </c>
      <c r="E4" s="72" t="s">
        <v>8</v>
      </c>
      <c r="F4" s="72" t="s">
        <v>9</v>
      </c>
      <c r="G4" s="72" t="s">
        <v>10</v>
      </c>
      <c r="H4" s="72" t="s">
        <v>11</v>
      </c>
      <c r="I4" s="73" t="s">
        <v>12</v>
      </c>
      <c r="J4" s="71" t="s">
        <v>13</v>
      </c>
      <c r="K4" s="72" t="s">
        <v>22</v>
      </c>
      <c r="L4" s="72" t="s">
        <v>129</v>
      </c>
      <c r="M4" s="72" t="s">
        <v>130</v>
      </c>
      <c r="N4" s="72" t="s">
        <v>131</v>
      </c>
      <c r="O4" s="72" t="s">
        <v>132</v>
      </c>
      <c r="P4" s="72" t="s">
        <v>133</v>
      </c>
      <c r="Q4" s="72" t="s">
        <v>134</v>
      </c>
      <c r="R4" s="72" t="s">
        <v>135</v>
      </c>
      <c r="S4" s="73" t="s">
        <v>136</v>
      </c>
      <c r="T4" s="71" t="s">
        <v>137</v>
      </c>
      <c r="U4" s="74" t="s">
        <v>138</v>
      </c>
      <c r="V4" s="75" t="s">
        <v>139</v>
      </c>
    </row>
    <row r="5" spans="1:22">
      <c r="A5" s="76">
        <v>43466</v>
      </c>
      <c r="B5" s="77" t="s">
        <v>141</v>
      </c>
      <c r="C5" s="78"/>
      <c r="D5" s="79"/>
      <c r="E5" s="80"/>
      <c r="F5" s="80"/>
      <c r="G5" s="80"/>
      <c r="H5" s="80"/>
      <c r="I5" s="81"/>
      <c r="J5" s="79"/>
      <c r="K5" s="80"/>
      <c r="L5" s="80"/>
      <c r="M5" s="80"/>
      <c r="N5" s="80"/>
      <c r="O5" s="80"/>
      <c r="P5" s="80"/>
      <c r="Q5" s="80"/>
      <c r="R5" s="80"/>
      <c r="S5" s="81"/>
      <c r="T5" s="79"/>
      <c r="U5" s="82"/>
      <c r="V5" s="83">
        <v>601</v>
      </c>
    </row>
    <row r="6" spans="1:22">
      <c r="A6" s="84">
        <v>43466</v>
      </c>
      <c r="B6" s="85" t="s">
        <v>140</v>
      </c>
      <c r="C6" s="86"/>
      <c r="D6" s="87"/>
      <c r="E6" s="88">
        <v>-1100</v>
      </c>
      <c r="F6" s="88"/>
      <c r="G6" s="88"/>
      <c r="H6" s="88"/>
      <c r="I6" s="89"/>
      <c r="J6" s="87"/>
      <c r="K6" s="88"/>
      <c r="L6" s="88"/>
      <c r="M6" s="88"/>
      <c r="N6" s="88"/>
      <c r="O6" s="88"/>
      <c r="P6" s="88"/>
      <c r="Q6" s="88"/>
      <c r="R6" s="88"/>
      <c r="S6" s="89"/>
      <c r="T6" s="87"/>
      <c r="U6" s="90"/>
      <c r="V6" s="91"/>
    </row>
    <row r="7" spans="1:22">
      <c r="A7" s="84">
        <v>43466</v>
      </c>
      <c r="B7" s="85" t="s">
        <v>143</v>
      </c>
      <c r="C7" s="86"/>
      <c r="D7" s="87"/>
      <c r="E7" s="88"/>
      <c r="F7" s="88"/>
      <c r="G7" s="88">
        <v>-100</v>
      </c>
      <c r="H7" s="88"/>
      <c r="I7" s="89"/>
      <c r="J7" s="87"/>
      <c r="K7" s="88"/>
      <c r="L7" s="88"/>
      <c r="M7" s="88"/>
      <c r="N7" s="88"/>
      <c r="O7" s="88"/>
      <c r="P7" s="88"/>
      <c r="Q7" s="88"/>
      <c r="R7" s="88"/>
      <c r="S7" s="89"/>
      <c r="T7" s="87"/>
      <c r="U7" s="90"/>
      <c r="V7" s="91"/>
    </row>
    <row r="8" spans="1:22">
      <c r="A8" s="84">
        <v>43466</v>
      </c>
      <c r="B8" s="85" t="s">
        <v>142</v>
      </c>
      <c r="C8" s="86"/>
      <c r="D8" s="87"/>
      <c r="E8" s="88"/>
      <c r="F8" s="88">
        <v>-45</v>
      </c>
      <c r="G8" s="88"/>
      <c r="H8" s="88"/>
      <c r="I8" s="89"/>
      <c r="J8" s="87"/>
      <c r="K8" s="88"/>
      <c r="L8" s="88"/>
      <c r="M8" s="88"/>
      <c r="N8" s="88"/>
      <c r="O8" s="88"/>
      <c r="P8" s="88"/>
      <c r="Q8" s="88"/>
      <c r="R8" s="88"/>
      <c r="S8" s="89"/>
      <c r="T8" s="87"/>
      <c r="U8" s="90"/>
      <c r="V8" s="91"/>
    </row>
    <row r="9" spans="1:22">
      <c r="A9" s="92">
        <v>43469</v>
      </c>
      <c r="B9" s="93" t="s">
        <v>114</v>
      </c>
      <c r="C9" s="94"/>
      <c r="D9" s="95"/>
      <c r="E9" s="96"/>
      <c r="F9" s="96"/>
      <c r="G9" s="96"/>
      <c r="H9" s="96"/>
      <c r="I9" s="97"/>
      <c r="J9" s="95"/>
      <c r="K9" s="96"/>
      <c r="L9" s="96"/>
      <c r="M9" s="96">
        <v>-5.56</v>
      </c>
      <c r="N9" s="96"/>
      <c r="O9" s="96"/>
      <c r="P9" s="96"/>
      <c r="Q9" s="96"/>
      <c r="R9" s="96"/>
      <c r="S9" s="97"/>
      <c r="T9" s="95"/>
      <c r="U9" s="98"/>
      <c r="V9" s="99"/>
    </row>
    <row r="10" spans="1:22">
      <c r="A10" s="84">
        <v>43470</v>
      </c>
      <c r="B10" s="85" t="s">
        <v>115</v>
      </c>
      <c r="C10" s="86"/>
      <c r="D10" s="87"/>
      <c r="E10" s="88"/>
      <c r="F10" s="88"/>
      <c r="G10" s="88"/>
      <c r="H10" s="88"/>
      <c r="I10" s="89"/>
      <c r="J10" s="87"/>
      <c r="K10" s="88"/>
      <c r="L10" s="88"/>
      <c r="M10" s="88">
        <v>-2.7</v>
      </c>
      <c r="N10" s="88"/>
      <c r="O10" s="88"/>
      <c r="P10" s="88"/>
      <c r="Q10" s="88"/>
      <c r="R10" s="88"/>
      <c r="S10" s="89"/>
      <c r="T10" s="87"/>
      <c r="U10" s="90"/>
      <c r="V10" s="91"/>
    </row>
    <row r="11" spans="1:22">
      <c r="A11" s="84">
        <v>43470</v>
      </c>
      <c r="B11" s="85" t="s">
        <v>116</v>
      </c>
      <c r="C11" s="86">
        <v>2000</v>
      </c>
      <c r="D11" s="87"/>
      <c r="E11" s="88"/>
      <c r="F11" s="88"/>
      <c r="G11" s="88"/>
      <c r="H11" s="88"/>
      <c r="I11" s="89"/>
      <c r="J11" s="87"/>
      <c r="K11" s="88"/>
      <c r="L11" s="88"/>
      <c r="M11" s="88"/>
      <c r="N11" s="88"/>
      <c r="O11" s="88"/>
      <c r="P11" s="88"/>
      <c r="Q11" s="88"/>
      <c r="R11" s="88"/>
      <c r="S11" s="89"/>
      <c r="T11" s="87"/>
      <c r="U11" s="90"/>
      <c r="V11" s="91"/>
    </row>
    <row r="12" spans="1:22">
      <c r="A12" s="84">
        <v>43473</v>
      </c>
      <c r="B12" s="85" t="s">
        <v>105</v>
      </c>
      <c r="C12" s="86"/>
      <c r="D12" s="87"/>
      <c r="E12" s="88"/>
      <c r="F12" s="88"/>
      <c r="G12" s="88"/>
      <c r="H12" s="88"/>
      <c r="I12" s="89"/>
      <c r="J12" s="87"/>
      <c r="K12" s="88"/>
      <c r="L12" s="88"/>
      <c r="M12" s="88"/>
      <c r="N12" s="88"/>
      <c r="O12" s="88"/>
      <c r="P12" s="88"/>
      <c r="Q12" s="88"/>
      <c r="R12" s="88">
        <v>-60</v>
      </c>
      <c r="S12" s="89"/>
      <c r="T12" s="87"/>
      <c r="U12" s="90"/>
      <c r="V12" s="91"/>
    </row>
    <row r="13" spans="1:22">
      <c r="A13" s="84">
        <v>43474</v>
      </c>
      <c r="B13" s="85" t="s">
        <v>117</v>
      </c>
      <c r="C13" s="86"/>
      <c r="D13" s="87"/>
      <c r="E13" s="88"/>
      <c r="F13" s="88"/>
      <c r="G13" s="88"/>
      <c r="H13" s="88"/>
      <c r="I13" s="89"/>
      <c r="J13" s="87"/>
      <c r="K13" s="88"/>
      <c r="L13" s="88"/>
      <c r="M13" s="88">
        <v>-5.8</v>
      </c>
      <c r="N13" s="88"/>
      <c r="O13" s="88"/>
      <c r="P13" s="88"/>
      <c r="Q13" s="88"/>
      <c r="R13" s="88"/>
      <c r="S13" s="89"/>
      <c r="T13" s="87"/>
      <c r="U13" s="90"/>
      <c r="V13" s="91"/>
    </row>
    <row r="14" spans="1:22">
      <c r="A14" s="84">
        <v>43476</v>
      </c>
      <c r="B14" s="85" t="s">
        <v>118</v>
      </c>
      <c r="C14" s="86"/>
      <c r="D14" s="87"/>
      <c r="E14" s="88"/>
      <c r="F14" s="88"/>
      <c r="G14" s="88"/>
      <c r="H14" s="88"/>
      <c r="I14" s="89"/>
      <c r="J14" s="87"/>
      <c r="K14" s="88">
        <v>-55</v>
      </c>
      <c r="L14" s="88"/>
      <c r="M14" s="88"/>
      <c r="N14" s="88"/>
      <c r="O14" s="88"/>
      <c r="P14" s="88"/>
      <c r="Q14" s="88"/>
      <c r="R14" s="88"/>
      <c r="S14" s="89"/>
      <c r="T14" s="87"/>
      <c r="U14" s="90"/>
      <c r="V14" s="91"/>
    </row>
    <row r="15" spans="1:22">
      <c r="A15" s="84">
        <v>43478</v>
      </c>
      <c r="B15" s="85" t="s">
        <v>119</v>
      </c>
      <c r="C15" s="86"/>
      <c r="D15" s="87"/>
      <c r="E15" s="88"/>
      <c r="F15" s="88"/>
      <c r="G15" s="88"/>
      <c r="H15" s="88"/>
      <c r="I15" s="89"/>
      <c r="J15" s="87"/>
      <c r="K15" s="88"/>
      <c r="L15" s="88">
        <v>-156</v>
      </c>
      <c r="M15" s="88"/>
      <c r="N15" s="88"/>
      <c r="O15" s="88"/>
      <c r="P15" s="88"/>
      <c r="Q15" s="88"/>
      <c r="R15" s="88"/>
      <c r="S15" s="89"/>
      <c r="T15" s="87"/>
      <c r="U15" s="90"/>
      <c r="V15" s="91"/>
    </row>
    <row r="16" spans="1:22">
      <c r="A16" s="84">
        <v>43479</v>
      </c>
      <c r="B16" s="85" t="s">
        <v>106</v>
      </c>
      <c r="C16" s="86"/>
      <c r="D16" s="87"/>
      <c r="E16" s="88"/>
      <c r="F16" s="88"/>
      <c r="G16" s="88"/>
      <c r="H16" s="88"/>
      <c r="I16" s="89"/>
      <c r="J16" s="87"/>
      <c r="K16" s="88"/>
      <c r="L16" s="88"/>
      <c r="M16" s="88"/>
      <c r="N16" s="88">
        <v>-150</v>
      </c>
      <c r="O16" s="88">
        <v>-24.29</v>
      </c>
      <c r="P16" s="88"/>
      <c r="Q16" s="88"/>
      <c r="R16" s="88"/>
      <c r="S16" s="89"/>
      <c r="T16" s="87"/>
      <c r="U16" s="90"/>
      <c r="V16" s="91"/>
    </row>
    <row r="17" spans="1:22">
      <c r="A17" s="84">
        <v>43479</v>
      </c>
      <c r="B17" s="85" t="s">
        <v>106</v>
      </c>
      <c r="C17" s="86"/>
      <c r="D17" s="87"/>
      <c r="E17" s="88"/>
      <c r="F17" s="88"/>
      <c r="G17" s="88"/>
      <c r="H17" s="88"/>
      <c r="I17" s="89"/>
      <c r="J17" s="87"/>
      <c r="K17" s="88"/>
      <c r="L17" s="88"/>
      <c r="M17" s="88"/>
      <c r="N17" s="88"/>
      <c r="O17" s="88">
        <v>-10.69</v>
      </c>
      <c r="P17" s="88"/>
      <c r="Q17" s="88"/>
      <c r="R17" s="88"/>
      <c r="S17" s="89"/>
      <c r="T17" s="87"/>
      <c r="U17" s="90"/>
      <c r="V17" s="91"/>
    </row>
    <row r="18" spans="1:22">
      <c r="A18" s="84">
        <v>43480</v>
      </c>
      <c r="B18" s="85" t="s">
        <v>104</v>
      </c>
      <c r="C18" s="86"/>
      <c r="D18" s="87"/>
      <c r="E18" s="88"/>
      <c r="F18" s="88"/>
      <c r="G18" s="88"/>
      <c r="H18" s="88"/>
      <c r="I18" s="89"/>
      <c r="J18" s="87"/>
      <c r="K18" s="88"/>
      <c r="L18" s="88"/>
      <c r="M18" s="88"/>
      <c r="N18" s="88"/>
      <c r="O18" s="88"/>
      <c r="P18" s="88"/>
      <c r="Q18" s="88"/>
      <c r="R18" s="88"/>
      <c r="S18" s="89"/>
      <c r="T18" s="87"/>
      <c r="U18" s="90"/>
      <c r="V18" s="91">
        <v>601</v>
      </c>
    </row>
    <row r="19" spans="1:22">
      <c r="A19" s="84">
        <v>43482</v>
      </c>
      <c r="B19" s="85" t="s">
        <v>120</v>
      </c>
      <c r="C19" s="86"/>
      <c r="D19" s="87"/>
      <c r="E19" s="88"/>
      <c r="F19" s="88"/>
      <c r="G19" s="88"/>
      <c r="H19" s="88"/>
      <c r="I19" s="89"/>
      <c r="J19" s="87"/>
      <c r="K19" s="88"/>
      <c r="L19" s="88"/>
      <c r="M19" s="88">
        <v>-9.58</v>
      </c>
      <c r="N19" s="88"/>
      <c r="O19" s="88"/>
      <c r="P19" s="88"/>
      <c r="Q19" s="88"/>
      <c r="R19" s="88"/>
      <c r="S19" s="89"/>
      <c r="T19" s="87"/>
      <c r="U19" s="90"/>
      <c r="V19" s="91"/>
    </row>
    <row r="20" spans="1:22">
      <c r="A20" s="84">
        <v>43483</v>
      </c>
      <c r="B20" s="85" t="s">
        <v>118</v>
      </c>
      <c r="C20" s="86"/>
      <c r="D20" s="87"/>
      <c r="E20" s="88"/>
      <c r="F20" s="88"/>
      <c r="G20" s="88"/>
      <c r="H20" s="88"/>
      <c r="I20" s="89"/>
      <c r="J20" s="87"/>
      <c r="K20" s="88">
        <v>-55</v>
      </c>
      <c r="L20" s="88"/>
      <c r="M20" s="88"/>
      <c r="N20" s="88"/>
      <c r="O20" s="88"/>
      <c r="P20" s="88"/>
      <c r="Q20" s="88"/>
      <c r="R20" s="88"/>
      <c r="S20" s="89"/>
      <c r="T20" s="87"/>
      <c r="U20" s="90"/>
      <c r="V20" s="91"/>
    </row>
    <row r="21" spans="1:22">
      <c r="A21" s="84">
        <v>43484</v>
      </c>
      <c r="B21" s="85" t="s">
        <v>120</v>
      </c>
      <c r="C21" s="86"/>
      <c r="D21" s="87"/>
      <c r="E21" s="88"/>
      <c r="F21" s="88"/>
      <c r="G21" s="88"/>
      <c r="H21" s="88"/>
      <c r="I21" s="89"/>
      <c r="J21" s="87"/>
      <c r="K21" s="88"/>
      <c r="L21" s="88"/>
      <c r="M21" s="88">
        <v>-5</v>
      </c>
      <c r="N21" s="88"/>
      <c r="O21" s="88"/>
      <c r="P21" s="88"/>
      <c r="Q21" s="88"/>
      <c r="R21" s="88"/>
      <c r="S21" s="89"/>
      <c r="T21" s="87"/>
      <c r="U21" s="90"/>
      <c r="V21" s="91"/>
    </row>
    <row r="22" spans="1:22">
      <c r="A22" s="84">
        <v>43485</v>
      </c>
      <c r="B22" s="85" t="s">
        <v>121</v>
      </c>
      <c r="C22" s="86"/>
      <c r="D22" s="87"/>
      <c r="E22" s="88"/>
      <c r="F22" s="88"/>
      <c r="G22" s="88"/>
      <c r="H22" s="88"/>
      <c r="I22" s="89"/>
      <c r="J22" s="87"/>
      <c r="K22" s="88"/>
      <c r="L22" s="88"/>
      <c r="M22" s="88">
        <v>-14.61</v>
      </c>
      <c r="N22" s="88"/>
      <c r="O22" s="88"/>
      <c r="P22" s="88"/>
      <c r="Q22" s="88"/>
      <c r="R22" s="88"/>
      <c r="S22" s="89"/>
      <c r="T22" s="87"/>
      <c r="U22" s="90"/>
      <c r="V22" s="91"/>
    </row>
    <row r="23" spans="1:22">
      <c r="A23" s="84">
        <v>43486</v>
      </c>
      <c r="B23" s="85" t="s">
        <v>118</v>
      </c>
      <c r="C23" s="86"/>
      <c r="D23" s="87"/>
      <c r="E23" s="88"/>
      <c r="F23" s="88"/>
      <c r="G23" s="88"/>
      <c r="H23" s="88"/>
      <c r="I23" s="89"/>
      <c r="J23" s="87"/>
      <c r="K23" s="88">
        <v>-55</v>
      </c>
      <c r="L23" s="88"/>
      <c r="M23" s="88"/>
      <c r="N23" s="88"/>
      <c r="O23" s="88"/>
      <c r="P23" s="88"/>
      <c r="Q23" s="88"/>
      <c r="R23" s="88"/>
      <c r="S23" s="89"/>
      <c r="T23" s="87"/>
      <c r="U23" s="90"/>
      <c r="V23" s="91"/>
    </row>
    <row r="24" spans="1:22">
      <c r="A24" s="84">
        <v>43486</v>
      </c>
      <c r="B24" s="85" t="s">
        <v>116</v>
      </c>
      <c r="C24" s="86">
        <v>2000</v>
      </c>
      <c r="D24" s="87"/>
      <c r="E24" s="88"/>
      <c r="F24" s="88"/>
      <c r="G24" s="88"/>
      <c r="H24" s="88"/>
      <c r="I24" s="89"/>
      <c r="J24" s="87"/>
      <c r="K24" s="88"/>
      <c r="L24" s="88"/>
      <c r="M24" s="88"/>
      <c r="N24" s="88"/>
      <c r="O24" s="88"/>
      <c r="P24" s="88"/>
      <c r="Q24" s="88"/>
      <c r="R24" s="88"/>
      <c r="S24" s="89"/>
      <c r="T24" s="87"/>
      <c r="U24" s="90"/>
      <c r="V24" s="91"/>
    </row>
    <row r="25" spans="1:22">
      <c r="A25" s="84">
        <v>43486</v>
      </c>
      <c r="B25" s="85" t="s">
        <v>122</v>
      </c>
      <c r="C25" s="86"/>
      <c r="D25" s="87"/>
      <c r="E25" s="88"/>
      <c r="F25" s="88"/>
      <c r="G25" s="88"/>
      <c r="H25" s="88"/>
      <c r="I25" s="89"/>
      <c r="J25" s="87"/>
      <c r="K25" s="88"/>
      <c r="L25" s="88"/>
      <c r="M25" s="88">
        <v>-14.53</v>
      </c>
      <c r="N25" s="88"/>
      <c r="O25" s="88"/>
      <c r="P25" s="88"/>
      <c r="Q25" s="88"/>
      <c r="R25" s="88"/>
      <c r="S25" s="89"/>
      <c r="T25" s="87"/>
      <c r="U25" s="90"/>
      <c r="V25" s="91"/>
    </row>
    <row r="26" spans="1:22">
      <c r="A26" s="84">
        <v>43487</v>
      </c>
      <c r="B26" s="85" t="s">
        <v>127</v>
      </c>
      <c r="C26" s="86"/>
      <c r="D26" s="87"/>
      <c r="E26" s="88"/>
      <c r="F26" s="88"/>
      <c r="G26" s="88"/>
      <c r="H26" s="88"/>
      <c r="I26" s="89"/>
      <c r="J26" s="87"/>
      <c r="K26" s="88"/>
      <c r="L26" s="88"/>
      <c r="M26" s="88"/>
      <c r="N26" s="88"/>
      <c r="O26" s="88"/>
      <c r="P26" s="88"/>
      <c r="Q26" s="88"/>
      <c r="R26" s="88">
        <v>-17.559999999999999</v>
      </c>
      <c r="S26" s="89"/>
      <c r="T26" s="87"/>
      <c r="U26" s="90"/>
      <c r="V26" s="91"/>
    </row>
    <row r="27" spans="1:22">
      <c r="A27" s="84">
        <v>43487</v>
      </c>
      <c r="B27" s="85" t="s">
        <v>128</v>
      </c>
      <c r="C27" s="86"/>
      <c r="D27" s="87"/>
      <c r="E27" s="88"/>
      <c r="F27" s="88"/>
      <c r="G27" s="88"/>
      <c r="H27" s="88"/>
      <c r="I27" s="89"/>
      <c r="J27" s="87"/>
      <c r="K27" s="88"/>
      <c r="L27" s="88"/>
      <c r="M27" s="88"/>
      <c r="N27" s="88"/>
      <c r="O27" s="88"/>
      <c r="P27" s="88"/>
      <c r="Q27" s="88"/>
      <c r="R27" s="88">
        <v>-25</v>
      </c>
      <c r="S27" s="89"/>
      <c r="T27" s="87"/>
      <c r="U27" s="90"/>
      <c r="V27" s="91"/>
    </row>
    <row r="28" spans="1:22">
      <c r="A28" s="84">
        <v>43489</v>
      </c>
      <c r="B28" s="85" t="s">
        <v>123</v>
      </c>
      <c r="C28" s="86"/>
      <c r="D28" s="87"/>
      <c r="E28" s="88"/>
      <c r="F28" s="88"/>
      <c r="G28" s="88"/>
      <c r="H28" s="88"/>
      <c r="I28" s="89"/>
      <c r="J28" s="87"/>
      <c r="K28" s="88"/>
      <c r="L28" s="88"/>
      <c r="M28" s="88"/>
      <c r="N28" s="88"/>
      <c r="O28" s="88"/>
      <c r="P28" s="88"/>
      <c r="Q28" s="88"/>
      <c r="R28" s="88">
        <v>-150</v>
      </c>
      <c r="S28" s="89"/>
      <c r="T28" s="87"/>
      <c r="U28" s="90"/>
      <c r="V28" s="91"/>
    </row>
    <row r="29" spans="1:22">
      <c r="A29" s="84">
        <v>43491</v>
      </c>
      <c r="B29" s="85" t="s">
        <v>39</v>
      </c>
      <c r="C29" s="86"/>
      <c r="D29" s="87"/>
      <c r="E29" s="88"/>
      <c r="F29" s="88"/>
      <c r="G29" s="88"/>
      <c r="H29" s="88">
        <v>-260</v>
      </c>
      <c r="I29" s="89"/>
      <c r="J29" s="87"/>
      <c r="K29" s="88"/>
      <c r="L29" s="88"/>
      <c r="M29" s="88"/>
      <c r="N29" s="88"/>
      <c r="O29" s="88"/>
      <c r="P29" s="88"/>
      <c r="Q29" s="88"/>
      <c r="R29" s="88"/>
      <c r="S29" s="89"/>
      <c r="T29" s="87"/>
      <c r="U29" s="90"/>
      <c r="V29" s="91"/>
    </row>
    <row r="30" spans="1:22">
      <c r="A30" s="84">
        <v>43491</v>
      </c>
      <c r="B30" s="85" t="s">
        <v>124</v>
      </c>
      <c r="C30" s="86"/>
      <c r="D30" s="87"/>
      <c r="E30" s="88"/>
      <c r="F30" s="88"/>
      <c r="G30" s="88"/>
      <c r="H30" s="88"/>
      <c r="I30" s="89"/>
      <c r="J30" s="87"/>
      <c r="K30" s="88"/>
      <c r="L30" s="88"/>
      <c r="M30" s="88">
        <v>-10.53</v>
      </c>
      <c r="N30" s="88"/>
      <c r="O30" s="88"/>
      <c r="P30" s="88"/>
      <c r="Q30" s="88"/>
      <c r="R30" s="88"/>
      <c r="S30" s="89"/>
      <c r="T30" s="87"/>
      <c r="U30" s="90"/>
      <c r="V30" s="91"/>
    </row>
    <row r="31" spans="1:22">
      <c r="A31" s="84">
        <v>43492</v>
      </c>
      <c r="B31" s="85" t="s">
        <v>62</v>
      </c>
      <c r="C31" s="86"/>
      <c r="D31" s="87">
        <v>-80</v>
      </c>
      <c r="E31" s="88"/>
      <c r="F31" s="88"/>
      <c r="G31" s="88"/>
      <c r="H31" s="88"/>
      <c r="I31" s="89"/>
      <c r="J31" s="87"/>
      <c r="K31" s="88"/>
      <c r="L31" s="88"/>
      <c r="M31" s="88"/>
      <c r="N31" s="88"/>
      <c r="O31" s="88"/>
      <c r="P31" s="88"/>
      <c r="Q31" s="88"/>
      <c r="R31" s="88"/>
      <c r="S31" s="89"/>
      <c r="T31" s="87"/>
      <c r="U31" s="90"/>
      <c r="V31" s="91"/>
    </row>
    <row r="32" spans="1:22">
      <c r="A32" s="84">
        <v>43492</v>
      </c>
      <c r="B32" s="85" t="s">
        <v>125</v>
      </c>
      <c r="C32" s="86"/>
      <c r="D32" s="87"/>
      <c r="E32" s="88"/>
      <c r="F32" s="88"/>
      <c r="G32" s="88"/>
      <c r="H32" s="88"/>
      <c r="I32" s="89"/>
      <c r="J32" s="87"/>
      <c r="K32" s="88"/>
      <c r="L32" s="88"/>
      <c r="M32" s="88">
        <v>-8.01</v>
      </c>
      <c r="N32" s="88"/>
      <c r="O32" s="88"/>
      <c r="P32" s="88"/>
      <c r="Q32" s="88"/>
      <c r="R32" s="88"/>
      <c r="S32" s="89"/>
      <c r="T32" s="87"/>
      <c r="U32" s="90"/>
      <c r="V32" s="91"/>
    </row>
    <row r="33" spans="1:22">
      <c r="A33" s="84">
        <v>43492</v>
      </c>
      <c r="B33" s="85" t="s">
        <v>118</v>
      </c>
      <c r="C33" s="86"/>
      <c r="D33" s="87"/>
      <c r="E33" s="88"/>
      <c r="F33" s="88"/>
      <c r="G33" s="88"/>
      <c r="H33" s="88"/>
      <c r="I33" s="89"/>
      <c r="J33" s="87"/>
      <c r="K33" s="88"/>
      <c r="L33" s="88"/>
      <c r="M33" s="88">
        <v>-3.19</v>
      </c>
      <c r="N33" s="88"/>
      <c r="O33" s="88"/>
      <c r="P33" s="88"/>
      <c r="Q33" s="88"/>
      <c r="R33" s="88"/>
      <c r="S33" s="89"/>
      <c r="T33" s="87"/>
      <c r="U33" s="90"/>
      <c r="V33" s="91"/>
    </row>
    <row r="34" spans="1:22">
      <c r="A34" s="84">
        <v>43493</v>
      </c>
      <c r="B34" s="85" t="s">
        <v>126</v>
      </c>
      <c r="C34" s="86"/>
      <c r="D34" s="87"/>
      <c r="E34" s="88"/>
      <c r="F34" s="88"/>
      <c r="G34" s="88"/>
      <c r="H34" s="88"/>
      <c r="I34" s="89">
        <v>-122</v>
      </c>
      <c r="J34" s="87"/>
      <c r="K34" s="88"/>
      <c r="L34" s="88"/>
      <c r="M34" s="88"/>
      <c r="N34" s="88"/>
      <c r="O34" s="88"/>
      <c r="P34" s="88"/>
      <c r="Q34" s="88"/>
      <c r="R34" s="88"/>
      <c r="S34" s="89"/>
      <c r="T34" s="87"/>
      <c r="U34" s="90"/>
      <c r="V34" s="91"/>
    </row>
    <row r="35" spans="1:22">
      <c r="A35" s="84">
        <v>43494</v>
      </c>
      <c r="B35" s="85" t="s">
        <v>107</v>
      </c>
      <c r="C35" s="86"/>
      <c r="D35" s="87"/>
      <c r="E35" s="88"/>
      <c r="F35" s="88"/>
      <c r="G35" s="88"/>
      <c r="H35" s="88"/>
      <c r="I35" s="89"/>
      <c r="J35" s="87"/>
      <c r="K35" s="88"/>
      <c r="L35" s="88"/>
      <c r="M35" s="88">
        <v>-3.5</v>
      </c>
      <c r="N35" s="88"/>
      <c r="O35" s="88"/>
      <c r="P35" s="88"/>
      <c r="Q35" s="88"/>
      <c r="R35" s="88"/>
      <c r="S35" s="89"/>
      <c r="T35" s="87"/>
      <c r="U35" s="90"/>
      <c r="V35" s="91"/>
    </row>
    <row r="36" spans="1:22">
      <c r="A36" s="84">
        <v>43496</v>
      </c>
      <c r="B36" s="85" t="s">
        <v>118</v>
      </c>
      <c r="C36" s="86"/>
      <c r="D36" s="87"/>
      <c r="E36" s="88"/>
      <c r="F36" s="88"/>
      <c r="G36" s="88"/>
      <c r="H36" s="88"/>
      <c r="I36" s="89"/>
      <c r="J36" s="87"/>
      <c r="K36" s="88">
        <v>-55</v>
      </c>
      <c r="L36" s="88"/>
      <c r="M36" s="88"/>
      <c r="N36" s="88"/>
      <c r="O36" s="88"/>
      <c r="P36" s="88"/>
      <c r="Q36" s="88"/>
      <c r="R36" s="88"/>
      <c r="S36" s="89"/>
      <c r="T36" s="87"/>
      <c r="U36" s="90"/>
      <c r="V36" s="91"/>
    </row>
    <row r="37" spans="1:22" ht="15.75" thickBot="1">
      <c r="A37" s="100"/>
      <c r="B37" s="101"/>
      <c r="C37" s="102"/>
      <c r="D37" s="103"/>
      <c r="E37" s="104"/>
      <c r="F37" s="104"/>
      <c r="G37" s="104"/>
      <c r="H37" s="104"/>
      <c r="I37" s="105"/>
      <c r="J37" s="103"/>
      <c r="K37" s="104"/>
      <c r="L37" s="104"/>
      <c r="M37" s="104"/>
      <c r="N37" s="104"/>
      <c r="O37" s="104"/>
      <c r="P37" s="104"/>
      <c r="Q37" s="104"/>
      <c r="R37" s="104"/>
      <c r="S37" s="105"/>
      <c r="T37" s="103"/>
      <c r="U37" s="106"/>
      <c r="V37" s="107"/>
    </row>
    <row r="38" spans="1:22" ht="15.75" thickBot="1">
      <c r="C38" s="121" t="s">
        <v>0</v>
      </c>
      <c r="D38" s="119" t="s">
        <v>83</v>
      </c>
      <c r="E38" s="123"/>
      <c r="F38" s="123"/>
      <c r="G38" s="123"/>
      <c r="H38" s="123"/>
      <c r="I38" s="124"/>
      <c r="J38" s="125" t="s">
        <v>84</v>
      </c>
      <c r="K38" s="126"/>
      <c r="L38" s="126"/>
      <c r="M38" s="126"/>
      <c r="N38" s="126"/>
      <c r="O38" s="126"/>
      <c r="P38" s="126"/>
      <c r="Q38" s="126"/>
      <c r="R38" s="126"/>
      <c r="S38" s="127"/>
      <c r="T38" s="125" t="s">
        <v>85</v>
      </c>
      <c r="U38" s="131"/>
      <c r="V38" s="132"/>
    </row>
    <row r="39" spans="1:22" ht="30.75" thickBot="1">
      <c r="C39" s="133"/>
      <c r="D39" s="61" t="s">
        <v>86</v>
      </c>
      <c r="E39" s="62" t="s">
        <v>87</v>
      </c>
      <c r="F39" s="62" t="s">
        <v>88</v>
      </c>
      <c r="G39" s="62" t="s">
        <v>89</v>
      </c>
      <c r="H39" s="62" t="s">
        <v>90</v>
      </c>
      <c r="I39" s="63" t="s">
        <v>91</v>
      </c>
      <c r="J39" s="61" t="s">
        <v>108</v>
      </c>
      <c r="K39" s="62" t="s">
        <v>93</v>
      </c>
      <c r="L39" s="62" t="s">
        <v>94</v>
      </c>
      <c r="M39" s="62" t="s">
        <v>95</v>
      </c>
      <c r="N39" s="62" t="s">
        <v>96</v>
      </c>
      <c r="O39" s="62" t="s">
        <v>97</v>
      </c>
      <c r="P39" s="62" t="s">
        <v>98</v>
      </c>
      <c r="Q39" s="62" t="s">
        <v>99</v>
      </c>
      <c r="R39" s="62" t="s">
        <v>100</v>
      </c>
      <c r="S39" s="64" t="s">
        <v>101</v>
      </c>
      <c r="T39" s="61" t="s">
        <v>102</v>
      </c>
      <c r="U39" s="65" t="s">
        <v>103</v>
      </c>
      <c r="V39" s="63" t="s">
        <v>104</v>
      </c>
    </row>
    <row r="40" spans="1:22" ht="16.5" thickTop="1" thickBot="1">
      <c r="C40" s="66">
        <f t="shared" ref="C40:V40" si="0">SUM(C5:C37)</f>
        <v>4000</v>
      </c>
      <c r="D40" s="66">
        <f t="shared" si="0"/>
        <v>-80</v>
      </c>
      <c r="E40" s="66">
        <f t="shared" si="0"/>
        <v>-1100</v>
      </c>
      <c r="F40" s="66">
        <f t="shared" si="0"/>
        <v>-45</v>
      </c>
      <c r="G40" s="66">
        <f t="shared" si="0"/>
        <v>-100</v>
      </c>
      <c r="H40" s="66">
        <f t="shared" si="0"/>
        <v>-260</v>
      </c>
      <c r="I40" s="66">
        <f t="shared" si="0"/>
        <v>-122</v>
      </c>
      <c r="J40" s="66">
        <f t="shared" si="0"/>
        <v>0</v>
      </c>
      <c r="K40" s="66">
        <f t="shared" si="0"/>
        <v>-220</v>
      </c>
      <c r="L40" s="66">
        <f t="shared" si="0"/>
        <v>-156</v>
      </c>
      <c r="M40" s="66">
        <f t="shared" si="0"/>
        <v>-83.01</v>
      </c>
      <c r="N40" s="66">
        <f t="shared" si="0"/>
        <v>-150</v>
      </c>
      <c r="O40" s="66">
        <f t="shared" si="0"/>
        <v>-34.979999999999997</v>
      </c>
      <c r="P40" s="66">
        <f t="shared" si="0"/>
        <v>0</v>
      </c>
      <c r="Q40" s="66">
        <f t="shared" si="0"/>
        <v>0</v>
      </c>
      <c r="R40" s="66">
        <f t="shared" si="0"/>
        <v>-252.56</v>
      </c>
      <c r="S40" s="66">
        <f t="shared" si="0"/>
        <v>0</v>
      </c>
      <c r="T40" s="66">
        <f t="shared" si="0"/>
        <v>0</v>
      </c>
      <c r="U40" s="66">
        <f t="shared" si="0"/>
        <v>0</v>
      </c>
      <c r="V40" s="66">
        <f t="shared" si="0"/>
        <v>1202</v>
      </c>
    </row>
    <row r="41" spans="1:22" ht="15.75" thickTop="1"/>
    <row r="42" spans="1:22">
      <c r="D42" s="16" t="s">
        <v>109</v>
      </c>
      <c r="E42" s="67">
        <f>SUM(D40:I40)</f>
        <v>-1707</v>
      </c>
      <c r="J42" s="16" t="s">
        <v>110</v>
      </c>
      <c r="K42" s="67">
        <f>SUM(J40:S40)</f>
        <v>-896.55</v>
      </c>
      <c r="L42" s="67"/>
      <c r="T42" t="s">
        <v>111</v>
      </c>
      <c r="V42" s="67">
        <f>SUM(T40:V40)</f>
        <v>1202</v>
      </c>
    </row>
    <row r="43" spans="1:22">
      <c r="D43" s="16" t="s">
        <v>112</v>
      </c>
      <c r="E43" s="20">
        <f>SUM(E42/$C$40)</f>
        <v>-0.42675000000000002</v>
      </c>
      <c r="J43" s="16" t="s">
        <v>112</v>
      </c>
      <c r="K43" s="20">
        <f>SUM(K42/$C$40)</f>
        <v>-0.22413749999999999</v>
      </c>
      <c r="L43" s="20"/>
      <c r="T43" s="16" t="s">
        <v>112</v>
      </c>
      <c r="U43" s="16"/>
      <c r="V43" s="20">
        <f>SUM(V42/$C$40)</f>
        <v>0.30049999999999999</v>
      </c>
    </row>
    <row r="46" spans="1:22">
      <c r="D46" s="67">
        <f>C40+(E42+K42)</f>
        <v>1396.4499999999998</v>
      </c>
      <c r="E46" s="5" t="s">
        <v>145</v>
      </c>
    </row>
    <row r="48" spans="1:22" ht="15.75" thickBot="1">
      <c r="C48" s="118" t="s">
        <v>146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  <row r="49" spans="3:16">
      <c r="C49" s="115" t="s">
        <v>155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3:16">
      <c r="C50" s="112" t="s">
        <v>147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</row>
    <row r="51" spans="3:16">
      <c r="C51" s="112" t="s">
        <v>148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</row>
    <row r="52" spans="3:16"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4"/>
    </row>
    <row r="53" spans="3:16"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</row>
    <row r="54" spans="3:16"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4"/>
    </row>
    <row r="55" spans="3:16" ht="15.75" thickBot="1"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1"/>
    </row>
  </sheetData>
  <mergeCells count="19">
    <mergeCell ref="C52:P52"/>
    <mergeCell ref="C54:P54"/>
    <mergeCell ref="C55:P55"/>
    <mergeCell ref="C38:C39"/>
    <mergeCell ref="D38:I38"/>
    <mergeCell ref="J38:S38"/>
    <mergeCell ref="C53:P53"/>
    <mergeCell ref="T38:V38"/>
    <mergeCell ref="C48:P48"/>
    <mergeCell ref="C49:P49"/>
    <mergeCell ref="C51:P51"/>
    <mergeCell ref="C50:P50"/>
    <mergeCell ref="A1:V1"/>
    <mergeCell ref="A2:A3"/>
    <mergeCell ref="B2:B3"/>
    <mergeCell ref="C2:C3"/>
    <mergeCell ref="D2:I2"/>
    <mergeCell ref="J2:S2"/>
    <mergeCell ref="T2:V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Savings Tracker</vt:lpstr>
      <vt:lpstr>Loans Tracker</vt:lpstr>
      <vt:lpstr>Credit Score</vt:lpstr>
      <vt:lpstr>Jan Spending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Kanisha Neal</dc:creator>
  <cp:lastModifiedBy>Kanisha Neal</cp:lastModifiedBy>
  <dcterms:created xsi:type="dcterms:W3CDTF">2019-06-25T01:33:18Z</dcterms:created>
  <dcterms:modified xsi:type="dcterms:W3CDTF">2019-06-25T03:53:49Z</dcterms:modified>
</cp:coreProperties>
</file>